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ЦяКнига" defaultThemeVersion="164011"/>
  <mc:AlternateContent xmlns:mc="http://schemas.openxmlformats.org/markup-compatibility/2006">
    <mc:Choice Requires="x15">
      <x15ac:absPath xmlns:x15ac="http://schemas.microsoft.com/office/spreadsheetml/2010/11/ac" url="D:\UsersNBU\012444\Documents\199_153_ЛіцУмови\План діяльності страховики\"/>
    </mc:Choice>
  </mc:AlternateContent>
  <bookViews>
    <workbookView xWindow="0" yWindow="0" windowWidth="28800" windowHeight="12156" tabRatio="871" firstSheet="20" activeTab="29"/>
  </bookViews>
  <sheets>
    <sheet name="Титульна сторінка" sheetId="2" r:id="rId1"/>
    <sheet name="Зміст" sheetId="51" r:id="rId2"/>
    <sheet name="1_Prem" sheetId="3" r:id="rId3"/>
    <sheet name="1.1_Prem_Channel" sheetId="64" r:id="rId4"/>
    <sheet name="1.2_Prem_Insurer" sheetId="63" r:id="rId5"/>
    <sheet name="Line - Map" sheetId="52" r:id="rId6"/>
    <sheet name="2_Commis" sheetId="4" r:id="rId7"/>
    <sheet name="2.1_Commis_Сhannel" sheetId="65" r:id="rId8"/>
    <sheet name="3_ReIns" sheetId="6" r:id="rId9"/>
    <sheet name="4_LRC" sheetId="12" r:id="rId10"/>
    <sheet name="5_LIC" sheetId="9" r:id="rId11"/>
    <sheet name="9_Сash" sheetId="57" r:id="rId12"/>
    <sheet name="6_Reservs_Re" sheetId="10" r:id="rId13"/>
    <sheet name="7_Cost_Income" sheetId="15" r:id="rId14"/>
    <sheet name="8_Result" sheetId="16" r:id="rId15"/>
    <sheet name="10_Сapital" sheetId="25" r:id="rId16"/>
    <sheet name="10_1_Capital_ІRB2" sheetId="66" r:id="rId17"/>
    <sheet name="11_Reservs" sheetId="54" r:id="rId18"/>
    <sheet name="13_Assets" sheetId="53" r:id="rId19"/>
    <sheet name="12_Obligations" sheetId="61" r:id="rId20"/>
    <sheet name="14_SCR+MCR" sheetId="26" r:id="rId21"/>
    <sheet name="15_IND" sheetId="59" r:id="rId22"/>
    <sheet name="16_Risk" sheetId="43" r:id="rId23"/>
    <sheet name="Risk_map" sheetId="50" r:id="rId24"/>
    <sheet name="17_Result_worst" sheetId="46" r:id="rId25"/>
    <sheet name="18_Сapital_worst" sheetId="67" r:id="rId26"/>
    <sheet name="19_Reservs_worst" sheetId="60" r:id="rId27"/>
    <sheet name="20_Assets_worst" sheetId="49" r:id="rId28"/>
    <sheet name="21_SCR+MCR_worst" sheetId="48" r:id="rId29"/>
    <sheet name="22_IND_worst" sheetId="62" r:id="rId30"/>
  </sheets>
  <definedNames>
    <definedName name="_ftn1" localSheetId="22">'16_Risk'!#REF!</definedName>
    <definedName name="_ftnref1" localSheetId="22">'16_Risk'!#REF!</definedName>
    <definedName name="_xlnm.Print_Area" localSheetId="3">'1.1_Prem_Channel'!$B$1:$R$103</definedName>
    <definedName name="_xlnm.Print_Area" localSheetId="20">'14_SCR+MCR'!$A$1:$J$45</definedName>
    <definedName name="_xlnm.Print_Area" localSheetId="22">'16_Risk'!$A$1:$M$70</definedName>
    <definedName name="_xlnm.Print_Area" localSheetId="24">'17_Result_worst'!$A$1:$AW$11</definedName>
    <definedName name="_xlnm.Print_Area" localSheetId="6">'2_Commis'!$A$1:$Y$29</definedName>
    <definedName name="_xlnm.Print_Area" localSheetId="12">'6_Reservs_Re'!$B$1:$M$59</definedName>
    <definedName name="_xlnm.Print_Area" localSheetId="14">'8_Result'!$A$1:$CC$30</definedName>
    <definedName name="_xlnm.Print_Area" localSheetId="5">'Line - Map'!$A$1:$C$24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 i="67" l="1"/>
  <c r="B31" i="67"/>
  <c r="B28" i="67"/>
  <c r="B27" i="67"/>
  <c r="B26" i="67"/>
  <c r="B25" i="67"/>
  <c r="B24" i="67"/>
  <c r="B23" i="67"/>
  <c r="B19" i="67"/>
  <c r="B18" i="67"/>
  <c r="B17" i="67"/>
  <c r="B16" i="67"/>
  <c r="B15" i="67"/>
  <c r="B14" i="67"/>
  <c r="B10" i="67"/>
  <c r="C9" i="50"/>
  <c r="B31" i="25"/>
  <c r="B19" i="25"/>
  <c r="J11" i="25"/>
  <c r="H11" i="25"/>
  <c r="F11" i="25"/>
  <c r="D11" i="25"/>
  <c r="B11" i="25"/>
  <c r="K8" i="66"/>
  <c r="I8" i="66"/>
  <c r="G8" i="66"/>
  <c r="E8" i="66"/>
  <c r="C8" i="66"/>
  <c r="F12" i="57"/>
  <c r="F9" i="57" s="1"/>
  <c r="M25" i="57"/>
  <c r="M22" i="57"/>
  <c r="M12" i="57"/>
  <c r="S25" i="57"/>
  <c r="P25" i="57"/>
  <c r="I25" i="57"/>
  <c r="H25" i="57"/>
  <c r="G25" i="57"/>
  <c r="F25" i="57"/>
  <c r="D25" i="57"/>
  <c r="D10" i="57" s="1"/>
  <c r="S22" i="57"/>
  <c r="P22" i="57"/>
  <c r="I22" i="57"/>
  <c r="H22" i="57"/>
  <c r="G22" i="57"/>
  <c r="F22" i="57"/>
  <c r="D22" i="57"/>
  <c r="S19" i="57"/>
  <c r="P19" i="57"/>
  <c r="M19" i="57"/>
  <c r="I19" i="57"/>
  <c r="H19" i="57"/>
  <c r="G19" i="57"/>
  <c r="F19" i="57"/>
  <c r="D19" i="57"/>
  <c r="S12" i="57"/>
  <c r="S9" i="57" s="1"/>
  <c r="P12" i="57"/>
  <c r="P9" i="57" s="1"/>
  <c r="I12" i="57"/>
  <c r="I9" i="57" s="1"/>
  <c r="H12" i="57"/>
  <c r="H9" i="57" s="1"/>
  <c r="G12" i="57"/>
  <c r="G9" i="57" s="1"/>
  <c r="D12" i="57"/>
  <c r="M9" i="57" l="1"/>
  <c r="B20" i="67"/>
  <c r="D9" i="57"/>
  <c r="B16" i="59" l="1"/>
  <c r="O41" i="15"/>
  <c r="L41" i="15"/>
  <c r="I41" i="15"/>
  <c r="F41" i="15"/>
  <c r="D41" i="15"/>
  <c r="O9" i="16"/>
  <c r="Y29" i="4"/>
  <c r="Y28" i="4"/>
  <c r="Y27" i="4"/>
  <c r="Y26" i="4"/>
  <c r="Y25" i="4"/>
  <c r="Y24" i="4"/>
  <c r="Y23" i="4"/>
  <c r="Y22" i="4"/>
  <c r="Y21" i="4"/>
  <c r="Y20" i="4"/>
  <c r="Y19" i="4"/>
  <c r="Y18" i="4"/>
  <c r="Y17" i="4"/>
  <c r="Y16" i="4"/>
  <c r="Y15" i="4"/>
  <c r="Y14" i="4"/>
  <c r="Y13" i="4"/>
  <c r="Y12" i="4"/>
  <c r="Y11" i="4"/>
  <c r="Y10" i="4"/>
  <c r="Y9" i="4"/>
  <c r="V29" i="4"/>
  <c r="V28" i="4"/>
  <c r="V27" i="4"/>
  <c r="V26" i="4"/>
  <c r="V25" i="4"/>
  <c r="V24" i="4"/>
  <c r="V23" i="4"/>
  <c r="V22" i="4"/>
  <c r="V21" i="4"/>
  <c r="V20" i="4"/>
  <c r="V19" i="4"/>
  <c r="V18" i="4"/>
  <c r="V17" i="4"/>
  <c r="V16" i="4"/>
  <c r="V15" i="4"/>
  <c r="V14" i="4"/>
  <c r="V13" i="4"/>
  <c r="V12" i="4"/>
  <c r="V11" i="4"/>
  <c r="V10" i="4"/>
  <c r="V9" i="4"/>
  <c r="S29" i="4"/>
  <c r="S28" i="4"/>
  <c r="S27" i="4"/>
  <c r="S26" i="4"/>
  <c r="S25" i="4"/>
  <c r="S24" i="4"/>
  <c r="S23" i="4"/>
  <c r="S22" i="4"/>
  <c r="S21" i="4"/>
  <c r="S20" i="4"/>
  <c r="S19" i="4"/>
  <c r="S18" i="4"/>
  <c r="S17" i="4"/>
  <c r="S16" i="4"/>
  <c r="S15" i="4"/>
  <c r="S14" i="4"/>
  <c r="S13" i="4"/>
  <c r="S12" i="4"/>
  <c r="S11" i="4"/>
  <c r="S10" i="4"/>
  <c r="S9" i="4"/>
  <c r="S8" i="4"/>
  <c r="R61" i="3"/>
  <c r="K61" i="3"/>
  <c r="J59" i="3"/>
  <c r="R59" i="3" s="1"/>
  <c r="K59" i="3"/>
  <c r="Q59" i="3"/>
  <c r="U59" i="3"/>
  <c r="X59" i="3"/>
  <c r="R27" i="3"/>
  <c r="U30" i="3"/>
  <c r="R30" i="3"/>
  <c r="K30" i="3"/>
  <c r="Q26" i="3" l="1"/>
  <c r="U26" i="3" s="1"/>
  <c r="R26" i="3"/>
  <c r="X26" i="3"/>
  <c r="J26" i="3"/>
  <c r="K26" i="3"/>
  <c r="D11" i="48" l="1"/>
  <c r="B12" i="48"/>
  <c r="B11" i="48" s="1"/>
  <c r="J12" i="48"/>
  <c r="J11" i="48" s="1"/>
  <c r="F12" i="48"/>
  <c r="F11" i="48" s="1"/>
  <c r="F11" i="26" l="1"/>
  <c r="M20" i="60" l="1"/>
  <c r="H20" i="60"/>
  <c r="C20" i="60"/>
  <c r="B4" i="10" l="1"/>
  <c r="B34" i="10" s="1"/>
  <c r="B27" i="10"/>
  <c r="B57" i="10" s="1"/>
  <c r="A32" i="10"/>
  <c r="B58" i="10"/>
  <c r="A5" i="16"/>
  <c r="D11" i="26"/>
  <c r="D10" i="15"/>
  <c r="CA9" i="16" l="1"/>
  <c r="BK9" i="16"/>
  <c r="AU9" i="16"/>
  <c r="AE9" i="16"/>
  <c r="BX30" i="16"/>
  <c r="BZ30" i="16" s="1"/>
  <c r="BW30" i="16"/>
  <c r="BY30" i="16" s="1"/>
  <c r="BT30" i="16"/>
  <c r="BS30" i="16"/>
  <c r="BZ29" i="16"/>
  <c r="BY29" i="16"/>
  <c r="BX29" i="16"/>
  <c r="BW29" i="16"/>
  <c r="BT29" i="16"/>
  <c r="BS29" i="16"/>
  <c r="BX28" i="16"/>
  <c r="BZ28" i="16" s="1"/>
  <c r="BW28" i="16"/>
  <c r="BY28" i="16" s="1"/>
  <c r="BT28" i="16"/>
  <c r="BS28" i="16"/>
  <c r="BX27" i="16"/>
  <c r="BZ27" i="16" s="1"/>
  <c r="BW27" i="16"/>
  <c r="BY27" i="16" s="1"/>
  <c r="BT27" i="16"/>
  <c r="BS27" i="16"/>
  <c r="BX26" i="16"/>
  <c r="BZ26" i="16" s="1"/>
  <c r="BW26" i="16"/>
  <c r="BY26" i="16" s="1"/>
  <c r="BT26" i="16"/>
  <c r="BS26" i="16"/>
  <c r="BZ25" i="16"/>
  <c r="BY25" i="16"/>
  <c r="BX25" i="16"/>
  <c r="BW25" i="16"/>
  <c r="BT25" i="16"/>
  <c r="BS25" i="16"/>
  <c r="BX24" i="16"/>
  <c r="BZ24" i="16" s="1"/>
  <c r="BW24" i="16"/>
  <c r="BY24" i="16" s="1"/>
  <c r="BT24" i="16"/>
  <c r="BS24" i="16"/>
  <c r="BX23" i="16"/>
  <c r="BW23" i="16"/>
  <c r="BY23" i="16" s="1"/>
  <c r="BT23" i="16"/>
  <c r="BZ23" i="16" s="1"/>
  <c r="BS23" i="16"/>
  <c r="BX22" i="16"/>
  <c r="BZ22" i="16" s="1"/>
  <c r="BW22" i="16"/>
  <c r="BT22" i="16"/>
  <c r="BS22" i="16"/>
  <c r="BY22" i="16" s="1"/>
  <c r="BZ21" i="16"/>
  <c r="BY21" i="16"/>
  <c r="BX21" i="16"/>
  <c r="BW21" i="16"/>
  <c r="BT21" i="16"/>
  <c r="BS21" i="16"/>
  <c r="BX20" i="16"/>
  <c r="BZ20" i="16" s="1"/>
  <c r="BW20" i="16"/>
  <c r="BY20" i="16" s="1"/>
  <c r="BT20" i="16"/>
  <c r="BS20" i="16"/>
  <c r="BX19" i="16"/>
  <c r="BW19" i="16"/>
  <c r="BY19" i="16" s="1"/>
  <c r="BT19" i="16"/>
  <c r="BZ19" i="16" s="1"/>
  <c r="BS19" i="16"/>
  <c r="BX18" i="16"/>
  <c r="BZ18" i="16" s="1"/>
  <c r="BW18" i="16"/>
  <c r="BT18" i="16"/>
  <c r="BS18" i="16"/>
  <c r="BY18" i="16" s="1"/>
  <c r="BZ17" i="16"/>
  <c r="BY17" i="16"/>
  <c r="BX17" i="16"/>
  <c r="BW17" i="16"/>
  <c r="BT17" i="16"/>
  <c r="BS17" i="16"/>
  <c r="BX16" i="16"/>
  <c r="BZ16" i="16" s="1"/>
  <c r="BW16" i="16"/>
  <c r="BY16" i="16" s="1"/>
  <c r="BT16" i="16"/>
  <c r="BS16" i="16"/>
  <c r="BX15" i="16"/>
  <c r="BW15" i="16"/>
  <c r="BY15" i="16" s="1"/>
  <c r="BT15" i="16"/>
  <c r="BZ15" i="16" s="1"/>
  <c r="BS15" i="16"/>
  <c r="BX14" i="16"/>
  <c r="BZ14" i="16" s="1"/>
  <c r="BW14" i="16"/>
  <c r="BT14" i="16"/>
  <c r="BS14" i="16"/>
  <c r="BY14" i="16" s="1"/>
  <c r="BZ13" i="16"/>
  <c r="BY13" i="16"/>
  <c r="BX13" i="16"/>
  <c r="BW13" i="16"/>
  <c r="BT13" i="16"/>
  <c r="BS13" i="16"/>
  <c r="BX12" i="16"/>
  <c r="BZ12" i="16" s="1"/>
  <c r="BW12" i="16"/>
  <c r="BY12" i="16" s="1"/>
  <c r="BT12" i="16"/>
  <c r="BS12" i="16"/>
  <c r="BX11" i="16"/>
  <c r="BW11" i="16"/>
  <c r="BY11" i="16" s="1"/>
  <c r="BT11" i="16"/>
  <c r="BZ11" i="16" s="1"/>
  <c r="BS11" i="16"/>
  <c r="BZ10" i="16"/>
  <c r="BX10" i="16"/>
  <c r="BW10" i="16"/>
  <c r="BT10" i="16"/>
  <c r="BS10" i="16"/>
  <c r="BY10" i="16" s="1"/>
  <c r="BH30" i="16"/>
  <c r="BJ30" i="16" s="1"/>
  <c r="BG30" i="16"/>
  <c r="BI30" i="16" s="1"/>
  <c r="BD30" i="16"/>
  <c r="BC30" i="16"/>
  <c r="BJ29" i="16"/>
  <c r="BI29" i="16"/>
  <c r="BH29" i="16"/>
  <c r="BG29" i="16"/>
  <c r="BD29" i="16"/>
  <c r="BC29" i="16"/>
  <c r="BH28" i="16"/>
  <c r="BJ28" i="16" s="1"/>
  <c r="BG28" i="16"/>
  <c r="BI28" i="16" s="1"/>
  <c r="BD28" i="16"/>
  <c r="BC28" i="16"/>
  <c r="BH27" i="16"/>
  <c r="BJ27" i="16" s="1"/>
  <c r="BG27" i="16"/>
  <c r="BI27" i="16" s="1"/>
  <c r="BD27" i="16"/>
  <c r="BC27" i="16"/>
  <c r="BH26" i="16"/>
  <c r="BJ26" i="16" s="1"/>
  <c r="BG26" i="16"/>
  <c r="BI26" i="16" s="1"/>
  <c r="BD26" i="16"/>
  <c r="BC26" i="16"/>
  <c r="BJ25" i="16"/>
  <c r="BI25" i="16"/>
  <c r="BH25" i="16"/>
  <c r="BG25" i="16"/>
  <c r="BD25" i="16"/>
  <c r="BC25" i="16"/>
  <c r="BH24" i="16"/>
  <c r="BJ24" i="16" s="1"/>
  <c r="BG24" i="16"/>
  <c r="BI24" i="16" s="1"/>
  <c r="BD24" i="16"/>
  <c r="BC24" i="16"/>
  <c r="BH23" i="16"/>
  <c r="BJ23" i="16" s="1"/>
  <c r="BG23" i="16"/>
  <c r="BI23" i="16" s="1"/>
  <c r="BD23" i="16"/>
  <c r="BC23" i="16"/>
  <c r="BH22" i="16"/>
  <c r="BJ22" i="16" s="1"/>
  <c r="BG22" i="16"/>
  <c r="BI22" i="16" s="1"/>
  <c r="BD22" i="16"/>
  <c r="BC22" i="16"/>
  <c r="BJ21" i="16"/>
  <c r="BI21" i="16"/>
  <c r="BH21" i="16"/>
  <c r="BG21" i="16"/>
  <c r="BD21" i="16"/>
  <c r="BC21" i="16"/>
  <c r="BH20" i="16"/>
  <c r="BJ20" i="16" s="1"/>
  <c r="BG20" i="16"/>
  <c r="BI20" i="16" s="1"/>
  <c r="BD20" i="16"/>
  <c r="BC20" i="16"/>
  <c r="BH19" i="16"/>
  <c r="BJ19" i="16" s="1"/>
  <c r="BG19" i="16"/>
  <c r="BI19" i="16" s="1"/>
  <c r="BD19" i="16"/>
  <c r="BC19" i="16"/>
  <c r="BH18" i="16"/>
  <c r="BJ18" i="16" s="1"/>
  <c r="BG18" i="16"/>
  <c r="BI18" i="16" s="1"/>
  <c r="BD18" i="16"/>
  <c r="BC18" i="16"/>
  <c r="BJ17" i="16"/>
  <c r="BI17" i="16"/>
  <c r="BH17" i="16"/>
  <c r="BG17" i="16"/>
  <c r="BD17" i="16"/>
  <c r="BC17" i="16"/>
  <c r="BH16" i="16"/>
  <c r="BJ16" i="16" s="1"/>
  <c r="BG16" i="16"/>
  <c r="BI16" i="16" s="1"/>
  <c r="BD16" i="16"/>
  <c r="BC16" i="16"/>
  <c r="BH15" i="16"/>
  <c r="BG15" i="16"/>
  <c r="BI15" i="16" s="1"/>
  <c r="BD15" i="16"/>
  <c r="BJ15" i="16" s="1"/>
  <c r="BC15" i="16"/>
  <c r="BH14" i="16"/>
  <c r="BJ14" i="16" s="1"/>
  <c r="BG14" i="16"/>
  <c r="BD14" i="16"/>
  <c r="BC14" i="16"/>
  <c r="BI14" i="16" s="1"/>
  <c r="BJ13" i="16"/>
  <c r="BI13" i="16"/>
  <c r="BH13" i="16"/>
  <c r="BG13" i="16"/>
  <c r="BD13" i="16"/>
  <c r="BC13" i="16"/>
  <c r="BH12" i="16"/>
  <c r="BJ12" i="16" s="1"/>
  <c r="BG12" i="16"/>
  <c r="BI12" i="16" s="1"/>
  <c r="BD12" i="16"/>
  <c r="BC12" i="16"/>
  <c r="BH11" i="16"/>
  <c r="BG11" i="16"/>
  <c r="BI11" i="16" s="1"/>
  <c r="BD11" i="16"/>
  <c r="BJ11" i="16" s="1"/>
  <c r="BC11" i="16"/>
  <c r="BJ10" i="16"/>
  <c r="BH10" i="16"/>
  <c r="BG10" i="16"/>
  <c r="BD10" i="16"/>
  <c r="BC10" i="16"/>
  <c r="BI10" i="16" s="1"/>
  <c r="AS30" i="16"/>
  <c r="AR30" i="16"/>
  <c r="AT30" i="16" s="1"/>
  <c r="AQ30" i="16"/>
  <c r="AN30" i="16"/>
  <c r="AM30" i="16"/>
  <c r="AS29" i="16"/>
  <c r="AR29" i="16"/>
  <c r="AQ29" i="16"/>
  <c r="AN29" i="16"/>
  <c r="AT29" i="16" s="1"/>
  <c r="AM29" i="16"/>
  <c r="AR28" i="16"/>
  <c r="AT28" i="16" s="1"/>
  <c r="AQ28" i="16"/>
  <c r="AS28" i="16" s="1"/>
  <c r="AN28" i="16"/>
  <c r="AM28" i="16"/>
  <c r="AT27" i="16"/>
  <c r="AR27" i="16"/>
  <c r="AQ27" i="16"/>
  <c r="AS27" i="16" s="1"/>
  <c r="AN27" i="16"/>
  <c r="AM27" i="16"/>
  <c r="AS26" i="16"/>
  <c r="AR26" i="16"/>
  <c r="AT26" i="16" s="1"/>
  <c r="AQ26" i="16"/>
  <c r="AN26" i="16"/>
  <c r="AM26" i="16"/>
  <c r="AS25" i="16"/>
  <c r="AR25" i="16"/>
  <c r="AQ25" i="16"/>
  <c r="AN25" i="16"/>
  <c r="AT25" i="16" s="1"/>
  <c r="AM25" i="16"/>
  <c r="AR24" i="16"/>
  <c r="AT24" i="16" s="1"/>
  <c r="AQ24" i="16"/>
  <c r="AS24" i="16" s="1"/>
  <c r="AN24" i="16"/>
  <c r="AM24" i="16"/>
  <c r="AT23" i="16"/>
  <c r="AR23" i="16"/>
  <c r="AQ23" i="16"/>
  <c r="AS23" i="16" s="1"/>
  <c r="AN23" i="16"/>
  <c r="AM23" i="16"/>
  <c r="AS22" i="16"/>
  <c r="AR22" i="16"/>
  <c r="AT22" i="16" s="1"/>
  <c r="AQ22" i="16"/>
  <c r="AN22" i="16"/>
  <c r="AM22" i="16"/>
  <c r="AS21" i="16"/>
  <c r="AR21" i="16"/>
  <c r="AQ21" i="16"/>
  <c r="AN21" i="16"/>
  <c r="AT21" i="16" s="1"/>
  <c r="AM21" i="16"/>
  <c r="AR20" i="16"/>
  <c r="AT20" i="16" s="1"/>
  <c r="AQ20" i="16"/>
  <c r="AS20" i="16" s="1"/>
  <c r="AN20" i="16"/>
  <c r="AM20" i="16"/>
  <c r="AT19" i="16"/>
  <c r="AR19" i="16"/>
  <c r="AQ19" i="16"/>
  <c r="AS19" i="16" s="1"/>
  <c r="AN19" i="16"/>
  <c r="AM19" i="16"/>
  <c r="AS18" i="16"/>
  <c r="AR18" i="16"/>
  <c r="AT18" i="16" s="1"/>
  <c r="AQ18" i="16"/>
  <c r="AN18" i="16"/>
  <c r="AM18" i="16"/>
  <c r="AS17" i="16"/>
  <c r="AR17" i="16"/>
  <c r="AQ17" i="16"/>
  <c r="AN17" i="16"/>
  <c r="AT17" i="16" s="1"/>
  <c r="AM17" i="16"/>
  <c r="AR16" i="16"/>
  <c r="AT16" i="16" s="1"/>
  <c r="AQ16" i="16"/>
  <c r="AS16" i="16" s="1"/>
  <c r="AN16" i="16"/>
  <c r="AM16" i="16"/>
  <c r="AT15" i="16"/>
  <c r="AR15" i="16"/>
  <c r="AQ15" i="16"/>
  <c r="AS15" i="16" s="1"/>
  <c r="AN15" i="16"/>
  <c r="AM15" i="16"/>
  <c r="AS14" i="16"/>
  <c r="AR14" i="16"/>
  <c r="AT14" i="16" s="1"/>
  <c r="AQ14" i="16"/>
  <c r="AN14" i="16"/>
  <c r="AM14" i="16"/>
  <c r="AS13" i="16"/>
  <c r="AR13" i="16"/>
  <c r="AQ13" i="16"/>
  <c r="AN13" i="16"/>
  <c r="AT13" i="16" s="1"/>
  <c r="AM13" i="16"/>
  <c r="AR12" i="16"/>
  <c r="AT12" i="16" s="1"/>
  <c r="AQ12" i="16"/>
  <c r="AS12" i="16" s="1"/>
  <c r="AN12" i="16"/>
  <c r="AM12" i="16"/>
  <c r="AT11" i="16"/>
  <c r="AR11" i="16"/>
  <c r="AQ11" i="16"/>
  <c r="AS11" i="16" s="1"/>
  <c r="AN11" i="16"/>
  <c r="AM11" i="16"/>
  <c r="AS10" i="16"/>
  <c r="AR10" i="16"/>
  <c r="AT10" i="16" s="1"/>
  <c r="AQ10" i="16"/>
  <c r="AN10" i="16"/>
  <c r="AM10" i="16"/>
  <c r="AB30" i="16"/>
  <c r="AD30" i="16" s="1"/>
  <c r="AA30" i="16"/>
  <c r="AC30" i="16" s="1"/>
  <c r="X30" i="16"/>
  <c r="W30" i="16"/>
  <c r="AD29" i="16"/>
  <c r="AC29" i="16"/>
  <c r="AB29" i="16"/>
  <c r="AA29" i="16"/>
  <c r="X29" i="16"/>
  <c r="W29" i="16"/>
  <c r="AB28" i="16"/>
  <c r="AD28" i="16" s="1"/>
  <c r="AA28" i="16"/>
  <c r="AC28" i="16" s="1"/>
  <c r="X28" i="16"/>
  <c r="W28" i="16"/>
  <c r="AB27" i="16"/>
  <c r="AD27" i="16" s="1"/>
  <c r="AA27" i="16"/>
  <c r="AC27" i="16" s="1"/>
  <c r="X27" i="16"/>
  <c r="W27" i="16"/>
  <c r="AB26" i="16"/>
  <c r="AD26" i="16" s="1"/>
  <c r="AA26" i="16"/>
  <c r="AC26" i="16" s="1"/>
  <c r="X26" i="16"/>
  <c r="W26" i="16"/>
  <c r="AD25" i="16"/>
  <c r="AC25" i="16"/>
  <c r="AB25" i="16"/>
  <c r="AA25" i="16"/>
  <c r="X25" i="16"/>
  <c r="W25" i="16"/>
  <c r="AB24" i="16"/>
  <c r="AD24" i="16" s="1"/>
  <c r="AA24" i="16"/>
  <c r="AC24" i="16" s="1"/>
  <c r="X24" i="16"/>
  <c r="W24" i="16"/>
  <c r="AB23" i="16"/>
  <c r="AD23" i="16" s="1"/>
  <c r="AA23" i="16"/>
  <c r="AC23" i="16" s="1"/>
  <c r="X23" i="16"/>
  <c r="W23" i="16"/>
  <c r="AB22" i="16"/>
  <c r="AD22" i="16" s="1"/>
  <c r="AA22" i="16"/>
  <c r="AC22" i="16" s="1"/>
  <c r="X22" i="16"/>
  <c r="W22" i="16"/>
  <c r="AD21" i="16"/>
  <c r="AC21" i="16"/>
  <c r="AB21" i="16"/>
  <c r="AA21" i="16"/>
  <c r="X21" i="16"/>
  <c r="W21" i="16"/>
  <c r="AB20" i="16"/>
  <c r="AD20" i="16" s="1"/>
  <c r="AA20" i="16"/>
  <c r="AC20" i="16" s="1"/>
  <c r="X20" i="16"/>
  <c r="W20" i="16"/>
  <c r="AB19" i="16"/>
  <c r="AD19" i="16" s="1"/>
  <c r="AA19" i="16"/>
  <c r="AC19" i="16" s="1"/>
  <c r="X19" i="16"/>
  <c r="W19" i="16"/>
  <c r="AB18" i="16"/>
  <c r="AD18" i="16" s="1"/>
  <c r="AA18" i="16"/>
  <c r="AC18" i="16" s="1"/>
  <c r="X18" i="16"/>
  <c r="W18" i="16"/>
  <c r="AD17" i="16"/>
  <c r="AC17" i="16"/>
  <c r="AB17" i="16"/>
  <c r="AA17" i="16"/>
  <c r="X17" i="16"/>
  <c r="W17" i="16"/>
  <c r="AB16" i="16"/>
  <c r="AD16" i="16" s="1"/>
  <c r="AA16" i="16"/>
  <c r="AC16" i="16" s="1"/>
  <c r="X16" i="16"/>
  <c r="W16" i="16"/>
  <c r="AB15" i="16"/>
  <c r="AD15" i="16" s="1"/>
  <c r="AA15" i="16"/>
  <c r="AC15" i="16" s="1"/>
  <c r="X15" i="16"/>
  <c r="W15" i="16"/>
  <c r="AB14" i="16"/>
  <c r="AD14" i="16" s="1"/>
  <c r="AA14" i="16"/>
  <c r="AC14" i="16" s="1"/>
  <c r="X14" i="16"/>
  <c r="W14" i="16"/>
  <c r="AD13" i="16"/>
  <c r="AC13" i="16"/>
  <c r="AB13" i="16"/>
  <c r="AA13" i="16"/>
  <c r="X13" i="16"/>
  <c r="W13" i="16"/>
  <c r="AB12" i="16"/>
  <c r="AD12" i="16" s="1"/>
  <c r="AA12" i="16"/>
  <c r="AC12" i="16" s="1"/>
  <c r="X12" i="16"/>
  <c r="W12" i="16"/>
  <c r="AB11" i="16"/>
  <c r="AD11" i="16" s="1"/>
  <c r="AA11" i="16"/>
  <c r="AC11" i="16" s="1"/>
  <c r="X11" i="16"/>
  <c r="W11" i="16"/>
  <c r="AB10" i="16"/>
  <c r="AD10" i="16" s="1"/>
  <c r="AA10" i="16"/>
  <c r="AC10" i="16" s="1"/>
  <c r="X10" i="16"/>
  <c r="W10" i="16"/>
  <c r="L30" i="16"/>
  <c r="K30" i="16"/>
  <c r="L29" i="16"/>
  <c r="K29" i="16"/>
  <c r="L28" i="16"/>
  <c r="K28" i="16"/>
  <c r="L27" i="16"/>
  <c r="K27" i="16"/>
  <c r="L26" i="16"/>
  <c r="K26" i="16"/>
  <c r="L25" i="16"/>
  <c r="K25" i="16"/>
  <c r="L24" i="16"/>
  <c r="K24" i="16"/>
  <c r="L23" i="16"/>
  <c r="K23" i="16"/>
  <c r="L22" i="16"/>
  <c r="K22" i="16"/>
  <c r="L21" i="16"/>
  <c r="K21" i="16"/>
  <c r="L20" i="16"/>
  <c r="K20" i="16"/>
  <c r="L19" i="16"/>
  <c r="K19" i="16"/>
  <c r="L18" i="16"/>
  <c r="K18" i="16"/>
  <c r="L17" i="16"/>
  <c r="K17" i="16"/>
  <c r="L16" i="16"/>
  <c r="K16" i="16"/>
  <c r="L15" i="16"/>
  <c r="K15" i="16"/>
  <c r="L14" i="16"/>
  <c r="K14" i="16"/>
  <c r="L13" i="16"/>
  <c r="K13" i="16"/>
  <c r="L12" i="16"/>
  <c r="K12" i="16"/>
  <c r="L11" i="16"/>
  <c r="K11" i="16"/>
  <c r="L10" i="16"/>
  <c r="K10" i="16"/>
  <c r="H30" i="16"/>
  <c r="G30" i="16"/>
  <c r="H29" i="16"/>
  <c r="G29" i="16"/>
  <c r="H28" i="16"/>
  <c r="G28" i="16"/>
  <c r="H27" i="16"/>
  <c r="G27" i="16"/>
  <c r="H26" i="16"/>
  <c r="G26" i="16"/>
  <c r="H25" i="16"/>
  <c r="G25" i="16"/>
  <c r="H24" i="16"/>
  <c r="G24" i="16"/>
  <c r="H23" i="16"/>
  <c r="G23" i="16"/>
  <c r="H22" i="16"/>
  <c r="G22" i="16"/>
  <c r="H21" i="16"/>
  <c r="G21" i="16"/>
  <c r="H20" i="16"/>
  <c r="G20" i="16"/>
  <c r="H19" i="16"/>
  <c r="G19" i="16"/>
  <c r="H18" i="16"/>
  <c r="G18" i="16"/>
  <c r="H17" i="16"/>
  <c r="G17" i="16"/>
  <c r="H16" i="16"/>
  <c r="G16" i="16"/>
  <c r="H15" i="16"/>
  <c r="G15" i="16"/>
  <c r="H14" i="16"/>
  <c r="G14" i="16"/>
  <c r="H13" i="16"/>
  <c r="G13" i="16"/>
  <c r="H12" i="16"/>
  <c r="G12" i="16"/>
  <c r="H11" i="16"/>
  <c r="G11" i="16"/>
  <c r="H10" i="16"/>
  <c r="G10" i="16"/>
  <c r="H9" i="16"/>
  <c r="G9" i="16"/>
  <c r="P17" i="15"/>
  <c r="M17" i="15"/>
  <c r="J17" i="15"/>
  <c r="G17" i="15"/>
  <c r="P13" i="15"/>
  <c r="M13" i="15"/>
  <c r="J13" i="15"/>
  <c r="G13" i="15"/>
  <c r="I10" i="15"/>
  <c r="I9" i="15"/>
  <c r="F10" i="15"/>
  <c r="F9" i="15"/>
  <c r="O38" i="15"/>
  <c r="O30" i="15"/>
  <c r="O22" i="15"/>
  <c r="O15" i="15"/>
  <c r="O11" i="15"/>
  <c r="L38" i="15"/>
  <c r="L30" i="15"/>
  <c r="L22" i="15"/>
  <c r="L15" i="15"/>
  <c r="L11" i="15"/>
  <c r="I38" i="15"/>
  <c r="I30" i="15"/>
  <c r="I22" i="15"/>
  <c r="I15" i="15"/>
  <c r="I11" i="15"/>
  <c r="F38" i="15"/>
  <c r="F30" i="15"/>
  <c r="F22" i="15"/>
  <c r="F15" i="15"/>
  <c r="F11" i="15"/>
  <c r="D38" i="15"/>
  <c r="D15" i="15"/>
  <c r="D11" i="15"/>
  <c r="D9" i="15"/>
  <c r="D8" i="26" l="1"/>
  <c r="F8" i="26" s="1"/>
  <c r="H11" i="26" s="1"/>
  <c r="H8" i="26" s="1"/>
  <c r="J11" i="26" l="1"/>
  <c r="J8" i="26" s="1"/>
  <c r="E20" i="60" l="1"/>
  <c r="F20" i="60" s="1"/>
  <c r="J20" i="60"/>
  <c r="K20" i="60" s="1"/>
  <c r="O20" i="60"/>
  <c r="P20" i="60" s="1"/>
  <c r="C21" i="60"/>
  <c r="E21" i="60" s="1"/>
  <c r="F21" i="60" s="1"/>
  <c r="H21" i="60"/>
  <c r="J21" i="60" s="1"/>
  <c r="K21" i="60" s="1"/>
  <c r="M21" i="60"/>
  <c r="O21" i="60" s="1"/>
  <c r="P21" i="60" s="1"/>
  <c r="C17" i="60"/>
  <c r="E17" i="60" s="1"/>
  <c r="F17" i="60" s="1"/>
  <c r="H17" i="60"/>
  <c r="J17" i="60" s="1"/>
  <c r="K17" i="60" s="1"/>
  <c r="M17" i="60"/>
  <c r="O17" i="60"/>
  <c r="P17" i="60" s="1"/>
  <c r="C18" i="60"/>
  <c r="E18" i="60" s="1"/>
  <c r="F18" i="60" s="1"/>
  <c r="H18" i="60"/>
  <c r="J18" i="60" s="1"/>
  <c r="K18" i="60" s="1"/>
  <c r="M18" i="60"/>
  <c r="O18" i="60" s="1"/>
  <c r="P18" i="60" s="1"/>
  <c r="C13" i="60"/>
  <c r="E13" i="60" s="1"/>
  <c r="F13" i="60" s="1"/>
  <c r="H13" i="60"/>
  <c r="J13" i="60" s="1"/>
  <c r="K13" i="60" s="1"/>
  <c r="M13" i="60"/>
  <c r="O13" i="60" s="1"/>
  <c r="P13" i="60" s="1"/>
  <c r="C14" i="60"/>
  <c r="E14" i="60" s="1"/>
  <c r="F14" i="60" s="1"/>
  <c r="H14" i="60"/>
  <c r="J14" i="60" s="1"/>
  <c r="K14" i="60" s="1"/>
  <c r="M14" i="60"/>
  <c r="O14" i="60" s="1"/>
  <c r="P14" i="60" s="1"/>
  <c r="C10" i="60"/>
  <c r="E10" i="60" s="1"/>
  <c r="F10" i="60" s="1"/>
  <c r="H10" i="60"/>
  <c r="J10" i="60" s="1"/>
  <c r="K10" i="60" s="1"/>
  <c r="M10" i="60"/>
  <c r="O10" i="60" s="1"/>
  <c r="P10" i="60" s="1"/>
  <c r="C11" i="60"/>
  <c r="E11" i="60" s="1"/>
  <c r="F11" i="60" s="1"/>
  <c r="H11" i="60"/>
  <c r="J11" i="60" s="1"/>
  <c r="K11" i="60" s="1"/>
  <c r="M11" i="60"/>
  <c r="O11" i="60" s="1"/>
  <c r="P11" i="60" s="1"/>
  <c r="I8" i="43"/>
  <c r="K13" i="62" l="1"/>
  <c r="K9" i="62"/>
  <c r="G13" i="62"/>
  <c r="G9" i="62"/>
  <c r="C13" i="62"/>
  <c r="C9" i="62"/>
  <c r="F22" i="48"/>
  <c r="B22" i="48"/>
  <c r="D9" i="60"/>
  <c r="D12" i="60"/>
  <c r="D16" i="60"/>
  <c r="D19" i="60"/>
  <c r="I9" i="60"/>
  <c r="I12" i="60"/>
  <c r="I16" i="60"/>
  <c r="I19" i="60"/>
  <c r="N9" i="60"/>
  <c r="N8" i="60" s="1"/>
  <c r="N12" i="60"/>
  <c r="N16" i="60"/>
  <c r="N19" i="60"/>
  <c r="M16" i="60"/>
  <c r="M12" i="60"/>
  <c r="M9" i="60"/>
  <c r="H16" i="60"/>
  <c r="H9" i="60"/>
  <c r="E19" i="60"/>
  <c r="E12" i="60"/>
  <c r="E9" i="60"/>
  <c r="C12" i="60"/>
  <c r="E16" i="60"/>
  <c r="C19" i="60"/>
  <c r="C9" i="60"/>
  <c r="L32" i="67"/>
  <c r="L31" i="67"/>
  <c r="L27" i="67"/>
  <c r="N27" i="67" s="1"/>
  <c r="O27" i="67" s="1"/>
  <c r="L25" i="67"/>
  <c r="N25" i="67" s="1"/>
  <c r="O25" i="67" s="1"/>
  <c r="L24" i="67"/>
  <c r="N24" i="67" s="1"/>
  <c r="O24" i="67" s="1"/>
  <c r="L19" i="67"/>
  <c r="L17" i="67"/>
  <c r="N17" i="67" s="1"/>
  <c r="O17" i="67" s="1"/>
  <c r="L15" i="67"/>
  <c r="N15" i="67" s="1"/>
  <c r="L10" i="67"/>
  <c r="N10" i="67" s="1"/>
  <c r="O10" i="67" s="1"/>
  <c r="L4" i="49"/>
  <c r="L4" i="67" s="1"/>
  <c r="G4" i="67"/>
  <c r="H4" i="60" s="1"/>
  <c r="G32" i="67"/>
  <c r="I32" i="67" s="1"/>
  <c r="J32" i="67" s="1"/>
  <c r="G31" i="67"/>
  <c r="G27" i="67"/>
  <c r="I27" i="67" s="1"/>
  <c r="J27" i="67" s="1"/>
  <c r="G25" i="67"/>
  <c r="I25" i="67" s="1"/>
  <c r="J25" i="67" s="1"/>
  <c r="G24" i="67"/>
  <c r="G19" i="67"/>
  <c r="G17" i="67"/>
  <c r="I17" i="67" s="1"/>
  <c r="J17" i="67" s="1"/>
  <c r="G15" i="67"/>
  <c r="I15" i="67" s="1"/>
  <c r="J15" i="67" s="1"/>
  <c r="G10" i="67"/>
  <c r="I10" i="67" s="1"/>
  <c r="J10" i="67" s="1"/>
  <c r="N32" i="67"/>
  <c r="O32" i="67" s="1"/>
  <c r="N31" i="67"/>
  <c r="N19" i="67"/>
  <c r="O19" i="67" s="1"/>
  <c r="I31" i="67"/>
  <c r="I19" i="67"/>
  <c r="J19" i="67" s="1"/>
  <c r="D31" i="67"/>
  <c r="E31" i="67" s="1"/>
  <c r="D25" i="67"/>
  <c r="E25" i="67" s="1"/>
  <c r="D32" i="67"/>
  <c r="D27" i="67"/>
  <c r="E27" i="67" s="1"/>
  <c r="D24" i="67"/>
  <c r="E24" i="67" s="1"/>
  <c r="D19" i="67"/>
  <c r="E19" i="67" s="1"/>
  <c r="D17" i="67"/>
  <c r="E17" i="67" s="1"/>
  <c r="D15" i="67"/>
  <c r="E15" i="67" s="1"/>
  <c r="B4" i="67"/>
  <c r="C4" i="60" s="1"/>
  <c r="D10" i="67"/>
  <c r="E10" i="67" s="1"/>
  <c r="D8" i="60" l="1"/>
  <c r="D30" i="67"/>
  <c r="E32" i="67"/>
  <c r="B30" i="67"/>
  <c r="B36" i="67" s="1"/>
  <c r="I15" i="60"/>
  <c r="D15" i="60"/>
  <c r="F19" i="60"/>
  <c r="I8" i="60"/>
  <c r="N15" i="60"/>
  <c r="O19" i="60"/>
  <c r="M8" i="60"/>
  <c r="H19" i="60"/>
  <c r="H15" i="60" s="1"/>
  <c r="M19" i="60"/>
  <c r="M15" i="60" s="1"/>
  <c r="O12" i="60"/>
  <c r="P12" i="60" s="1"/>
  <c r="J12" i="60"/>
  <c r="H12" i="60"/>
  <c r="H8" i="60" s="1"/>
  <c r="E15" i="60"/>
  <c r="E8" i="60"/>
  <c r="F9" i="60"/>
  <c r="F12" i="60"/>
  <c r="C8" i="60"/>
  <c r="C16" i="60"/>
  <c r="O15" i="67"/>
  <c r="N30" i="67"/>
  <c r="O31" i="67"/>
  <c r="L30" i="67"/>
  <c r="L36" i="67" s="1"/>
  <c r="J31" i="67"/>
  <c r="I30" i="67"/>
  <c r="I24" i="67"/>
  <c r="J24" i="67" s="1"/>
  <c r="G30" i="67"/>
  <c r="G36" i="67" s="1"/>
  <c r="G4" i="49"/>
  <c r="AL8" i="46"/>
  <c r="AK8" i="46"/>
  <c r="AJ8" i="46"/>
  <c r="AJ10" i="46" s="1"/>
  <c r="AJ11" i="46" s="1"/>
  <c r="AI8" i="46"/>
  <c r="AI10" i="46" s="1"/>
  <c r="AI11" i="46" s="1"/>
  <c r="V8" i="46"/>
  <c r="U8" i="46"/>
  <c r="T8" i="46"/>
  <c r="T10" i="46" s="1"/>
  <c r="T11" i="46" s="1"/>
  <c r="S8" i="46"/>
  <c r="S10" i="46" s="1"/>
  <c r="S11" i="46" s="1"/>
  <c r="F8" i="46"/>
  <c r="E8" i="46"/>
  <c r="D8" i="46"/>
  <c r="D10" i="46" s="1"/>
  <c r="D11" i="46" s="1"/>
  <c r="C8" i="46"/>
  <c r="C10" i="46" s="1"/>
  <c r="C11" i="46" s="1"/>
  <c r="AI4" i="46"/>
  <c r="S4" i="46"/>
  <c r="J17" i="26"/>
  <c r="J18" i="26" s="1"/>
  <c r="K19" i="54"/>
  <c r="K16" i="54"/>
  <c r="K12" i="54"/>
  <c r="K8" i="54" s="1"/>
  <c r="J17" i="59" s="1"/>
  <c r="K9" i="54"/>
  <c r="I19" i="54"/>
  <c r="I16" i="54"/>
  <c r="I12" i="54"/>
  <c r="I9" i="54"/>
  <c r="G19" i="54"/>
  <c r="G16" i="54"/>
  <c r="G15" i="54" s="1"/>
  <c r="G12" i="54"/>
  <c r="G9" i="54"/>
  <c r="E19" i="54"/>
  <c r="E16" i="54"/>
  <c r="E15" i="54"/>
  <c r="E12" i="54"/>
  <c r="E9" i="54"/>
  <c r="E8" i="54" l="1"/>
  <c r="D17" i="59" s="1"/>
  <c r="I8" i="54"/>
  <c r="H17" i="59" s="1"/>
  <c r="K15" i="54"/>
  <c r="G8" i="54"/>
  <c r="F17" i="59" s="1"/>
  <c r="I15" i="54"/>
  <c r="W8" i="46"/>
  <c r="AL10" i="46"/>
  <c r="AN10" i="46" s="1"/>
  <c r="AN8" i="46"/>
  <c r="E10" i="46"/>
  <c r="G10" i="46" s="1"/>
  <c r="G8" i="46"/>
  <c r="F10" i="46"/>
  <c r="H10" i="46" s="1"/>
  <c r="H8" i="46"/>
  <c r="X8" i="46"/>
  <c r="AM8" i="46"/>
  <c r="E30" i="67"/>
  <c r="F8" i="60"/>
  <c r="U10" i="46"/>
  <c r="W10" i="46" s="1"/>
  <c r="V10" i="46"/>
  <c r="X10" i="46" s="1"/>
  <c r="AK10" i="46"/>
  <c r="AM10" i="46" s="1"/>
  <c r="J16" i="26"/>
  <c r="J16" i="60"/>
  <c r="K16" i="60" s="1"/>
  <c r="O9" i="60"/>
  <c r="P19" i="60"/>
  <c r="O16" i="60"/>
  <c r="K12" i="60"/>
  <c r="J9" i="60"/>
  <c r="J19" i="60"/>
  <c r="K19" i="60" s="1"/>
  <c r="C15" i="60"/>
  <c r="F15" i="60" s="1"/>
  <c r="F16" i="60"/>
  <c r="O30" i="67"/>
  <c r="J30" i="67"/>
  <c r="AL11" i="46"/>
  <c r="E11" i="46"/>
  <c r="F11" i="46"/>
  <c r="C19" i="54"/>
  <c r="C16" i="54"/>
  <c r="C15" i="54" s="1"/>
  <c r="C12" i="54"/>
  <c r="C9" i="54"/>
  <c r="BO5" i="16"/>
  <c r="BV9" i="16"/>
  <c r="BU9" i="16"/>
  <c r="BS9" i="16"/>
  <c r="BR9" i="16"/>
  <c r="BT9" i="16" s="1"/>
  <c r="BQ9" i="16"/>
  <c r="BP9" i="16"/>
  <c r="BO9" i="16"/>
  <c r="AY5" i="16"/>
  <c r="AY9" i="16"/>
  <c r="AZ9" i="16"/>
  <c r="BA9" i="16"/>
  <c r="BC9" i="16" s="1"/>
  <c r="BB9" i="16"/>
  <c r="BD9" i="16" s="1"/>
  <c r="BE9" i="16"/>
  <c r="BF9" i="16"/>
  <c r="O8" i="46"/>
  <c r="P8" i="46" s="1"/>
  <c r="AV9" i="16"/>
  <c r="AP9" i="16"/>
  <c r="AO9" i="16"/>
  <c r="I8" i="46" s="1"/>
  <c r="AM9" i="16"/>
  <c r="AL9" i="16"/>
  <c r="AN9" i="16" s="1"/>
  <c r="AK9" i="16"/>
  <c r="AJ9" i="16"/>
  <c r="AI9" i="16"/>
  <c r="AF9" i="16"/>
  <c r="S5" i="16"/>
  <c r="Z9" i="16"/>
  <c r="Y9" i="16"/>
  <c r="V9" i="16"/>
  <c r="X9" i="16" s="1"/>
  <c r="U9" i="16"/>
  <c r="T9" i="16"/>
  <c r="S9" i="16"/>
  <c r="W9" i="16" s="1"/>
  <c r="P9" i="16"/>
  <c r="Q9" i="16" s="1"/>
  <c r="N30" i="16"/>
  <c r="M30" i="16"/>
  <c r="N29" i="16"/>
  <c r="M29" i="16"/>
  <c r="N28" i="16"/>
  <c r="M28" i="16"/>
  <c r="N27" i="16"/>
  <c r="M27" i="16"/>
  <c r="N26" i="16"/>
  <c r="M26" i="16"/>
  <c r="N25" i="16"/>
  <c r="M25" i="16"/>
  <c r="N24" i="16"/>
  <c r="M24" i="16"/>
  <c r="N23" i="16"/>
  <c r="M23" i="16"/>
  <c r="N22" i="16"/>
  <c r="M22" i="16"/>
  <c r="N21" i="16"/>
  <c r="M21" i="16"/>
  <c r="N20" i="16"/>
  <c r="M20" i="16"/>
  <c r="N19" i="16"/>
  <c r="M19" i="16"/>
  <c r="N18" i="16"/>
  <c r="M18" i="16"/>
  <c r="N17" i="16"/>
  <c r="M17" i="16"/>
  <c r="N16" i="16"/>
  <c r="M16" i="16"/>
  <c r="N15" i="16"/>
  <c r="M15" i="16"/>
  <c r="N14" i="16"/>
  <c r="M14" i="16"/>
  <c r="N13" i="16"/>
  <c r="M13" i="16"/>
  <c r="N12" i="16"/>
  <c r="M12" i="16"/>
  <c r="N11" i="16"/>
  <c r="M11" i="16"/>
  <c r="N10" i="16"/>
  <c r="M10" i="16"/>
  <c r="J9" i="16"/>
  <c r="L9" i="16" s="1"/>
  <c r="N9" i="16" s="1"/>
  <c r="P42" i="15"/>
  <c r="M42" i="15"/>
  <c r="J42" i="15"/>
  <c r="G42" i="15"/>
  <c r="P43" i="15"/>
  <c r="M43" i="15"/>
  <c r="J43" i="15"/>
  <c r="G43" i="15"/>
  <c r="AN11" i="46" l="1"/>
  <c r="G11" i="46"/>
  <c r="I10" i="46"/>
  <c r="K10" i="46" s="1"/>
  <c r="M10" i="46" s="1"/>
  <c r="K8" i="46"/>
  <c r="M8" i="46" s="1"/>
  <c r="BX9" i="16"/>
  <c r="BZ9" i="16" s="1"/>
  <c r="AP8" i="46"/>
  <c r="AR8" i="46" s="1"/>
  <c r="BW9" i="16"/>
  <c r="BY9" i="16" s="1"/>
  <c r="AO8" i="46"/>
  <c r="AQ8" i="46" s="1"/>
  <c r="BG9" i="16"/>
  <c r="Y8" i="46"/>
  <c r="AA8" i="46" s="1"/>
  <c r="BH9" i="16"/>
  <c r="BJ9" i="16" s="1"/>
  <c r="Z8" i="46"/>
  <c r="AB8" i="46" s="1"/>
  <c r="AR9" i="16"/>
  <c r="J8" i="46"/>
  <c r="L8" i="46" s="1"/>
  <c r="O10" i="46"/>
  <c r="BL9" i="16"/>
  <c r="AE8" i="46"/>
  <c r="CB9" i="16"/>
  <c r="AU8" i="46"/>
  <c r="W11" i="46"/>
  <c r="U11" i="46"/>
  <c r="X11" i="46"/>
  <c r="V11" i="46"/>
  <c r="AM11" i="46"/>
  <c r="AK11" i="46"/>
  <c r="H11" i="46"/>
  <c r="O15" i="60"/>
  <c r="P15" i="60" s="1"/>
  <c r="P16" i="60"/>
  <c r="O8" i="60"/>
  <c r="P8" i="60" s="1"/>
  <c r="P9" i="60"/>
  <c r="K9" i="60"/>
  <c r="J8" i="60"/>
  <c r="K8" i="60" s="1"/>
  <c r="J15" i="60"/>
  <c r="K15" i="60" s="1"/>
  <c r="BI9" i="16"/>
  <c r="AT9" i="16"/>
  <c r="AW9" i="16" s="1"/>
  <c r="AQ9" i="16"/>
  <c r="AS9" i="16" s="1"/>
  <c r="AB9" i="16"/>
  <c r="AD9" i="16" s="1"/>
  <c r="AG9" i="16" s="1"/>
  <c r="AA9" i="16"/>
  <c r="AC9" i="16" s="1"/>
  <c r="G41" i="15"/>
  <c r="P41" i="15"/>
  <c r="J41" i="15"/>
  <c r="M41" i="15"/>
  <c r="I11" i="46" l="1"/>
  <c r="AP10" i="46"/>
  <c r="AR10" i="46" s="1"/>
  <c r="AT8" i="46"/>
  <c r="AO10" i="46"/>
  <c r="AQ10" i="46" s="1"/>
  <c r="AS8" i="46"/>
  <c r="AD8" i="46"/>
  <c r="Z10" i="46"/>
  <c r="AB10" i="46" s="1"/>
  <c r="BM9" i="16"/>
  <c r="AC8" i="46"/>
  <c r="Y10" i="46"/>
  <c r="AA10" i="46" s="1"/>
  <c r="N8" i="46"/>
  <c r="Q8" i="46" s="1"/>
  <c r="J10" i="46"/>
  <c r="L10" i="46" s="1"/>
  <c r="M11" i="46"/>
  <c r="K11" i="46"/>
  <c r="AU10" i="46"/>
  <c r="AV8" i="46"/>
  <c r="CC9" i="16"/>
  <c r="O11" i="46"/>
  <c r="P10" i="46"/>
  <c r="AE10" i="46"/>
  <c r="AF8" i="46"/>
  <c r="AG8" i="46" l="1"/>
  <c r="AW8" i="46"/>
  <c r="AO11" i="46"/>
  <c r="AP11" i="46"/>
  <c r="Y11" i="46"/>
  <c r="Z11" i="46"/>
  <c r="J11" i="46"/>
  <c r="AE11" i="46"/>
  <c r="AF10" i="46"/>
  <c r="AF11" i="46" s="1"/>
  <c r="P11" i="46"/>
  <c r="AV10" i="46"/>
  <c r="AU11" i="46"/>
  <c r="B31" i="26"/>
  <c r="AR11" i="46" l="1"/>
  <c r="AT10" i="46"/>
  <c r="AT11" i="46" s="1"/>
  <c r="AQ11" i="46"/>
  <c r="AS10" i="46"/>
  <c r="AS11" i="46" s="1"/>
  <c r="AD10" i="46"/>
  <c r="AD11" i="46" s="1"/>
  <c r="AB11" i="46"/>
  <c r="AC10" i="46"/>
  <c r="AC11" i="46" s="1"/>
  <c r="AA11" i="46"/>
  <c r="L11" i="46"/>
  <c r="N10" i="46"/>
  <c r="AV11" i="46"/>
  <c r="B38" i="26"/>
  <c r="B14" i="25"/>
  <c r="D14" i="67" s="1"/>
  <c r="E14" i="67" s="1"/>
  <c r="AW10" i="46" l="1"/>
  <c r="AW11" i="46" s="1"/>
  <c r="AG10" i="46"/>
  <c r="AG11" i="46" s="1"/>
  <c r="N11" i="46"/>
  <c r="Q10" i="46"/>
  <c r="Q11" i="46" s="1"/>
  <c r="N4" i="12" l="1"/>
  <c r="M4" i="9" s="1"/>
  <c r="H4" i="9"/>
  <c r="H8" i="9"/>
  <c r="I8" i="9"/>
  <c r="J8" i="9"/>
  <c r="L29" i="4"/>
  <c r="L28" i="4"/>
  <c r="L27" i="4"/>
  <c r="L26" i="4"/>
  <c r="L25" i="4"/>
  <c r="L24" i="4"/>
  <c r="L23" i="4"/>
  <c r="L22" i="4"/>
  <c r="L21" i="4"/>
  <c r="L20" i="4"/>
  <c r="L19" i="4"/>
  <c r="L18" i="4"/>
  <c r="L17" i="4"/>
  <c r="L16" i="4"/>
  <c r="L15" i="4"/>
  <c r="L14" i="4"/>
  <c r="L13" i="4"/>
  <c r="L12" i="4"/>
  <c r="L11" i="4"/>
  <c r="L10" i="4"/>
  <c r="L9" i="4"/>
  <c r="L8" i="4"/>
  <c r="E11" i="4"/>
  <c r="E29" i="4"/>
  <c r="E28" i="4"/>
  <c r="E27" i="4"/>
  <c r="E26" i="4"/>
  <c r="E25" i="4"/>
  <c r="E24" i="4"/>
  <c r="E23" i="4"/>
  <c r="E22" i="4"/>
  <c r="E21" i="4"/>
  <c r="E20" i="4"/>
  <c r="E19" i="4"/>
  <c r="E18" i="4"/>
  <c r="E17" i="4"/>
  <c r="E16" i="4"/>
  <c r="E15" i="4"/>
  <c r="E14" i="4"/>
  <c r="E13" i="4"/>
  <c r="E12" i="4"/>
  <c r="E10" i="4"/>
  <c r="E9" i="4"/>
  <c r="E8" i="4"/>
  <c r="M8" i="49" l="1"/>
  <c r="H8" i="49"/>
  <c r="C8" i="49"/>
  <c r="C59" i="10" l="1"/>
  <c r="J46" i="25" l="1"/>
  <c r="J52" i="25" s="1"/>
  <c r="H46" i="25"/>
  <c r="H52" i="25" s="1"/>
  <c r="F46" i="25"/>
  <c r="F52" i="25" s="1"/>
  <c r="D46" i="25"/>
  <c r="D52" i="25" s="1"/>
  <c r="B46" i="25"/>
  <c r="B52" i="25" s="1"/>
  <c r="J32" i="25"/>
  <c r="H32" i="25"/>
  <c r="F32" i="25"/>
  <c r="D32" i="25"/>
  <c r="B32" i="25"/>
  <c r="G20" i="15"/>
  <c r="J20" i="15"/>
  <c r="M20" i="15"/>
  <c r="P20" i="15"/>
  <c r="J4" i="6"/>
  <c r="G4" i="6"/>
  <c r="G23" i="67" l="1"/>
  <c r="L23" i="67"/>
  <c r="G38" i="10"/>
  <c r="D38" i="10"/>
  <c r="M38" i="10"/>
  <c r="K38" i="10"/>
  <c r="M35" i="10"/>
  <c r="K35" i="10"/>
  <c r="C61" i="3"/>
  <c r="B60" i="3"/>
  <c r="X61" i="3"/>
  <c r="Q61" i="3"/>
  <c r="U61" i="3" s="1"/>
  <c r="J61" i="3"/>
  <c r="X60" i="3"/>
  <c r="U60" i="3"/>
  <c r="Q60" i="3"/>
  <c r="J60" i="3"/>
  <c r="R60" i="3" s="1"/>
  <c r="X58" i="3"/>
  <c r="U58" i="3"/>
  <c r="Q58" i="3"/>
  <c r="J58" i="3"/>
  <c r="R58" i="3" s="1"/>
  <c r="X57" i="3"/>
  <c r="U57" i="3"/>
  <c r="Q57" i="3"/>
  <c r="R57" i="3" s="1"/>
  <c r="J57" i="3"/>
  <c r="K57" i="3" s="1"/>
  <c r="X56" i="3"/>
  <c r="U56" i="3"/>
  <c r="Q56" i="3"/>
  <c r="R56" i="3" s="1"/>
  <c r="J56" i="3"/>
  <c r="K56" i="3" s="1"/>
  <c r="X55" i="3"/>
  <c r="U55" i="3"/>
  <c r="Q55" i="3"/>
  <c r="R55" i="3" s="1"/>
  <c r="J55" i="3"/>
  <c r="K55" i="3" s="1"/>
  <c r="X54" i="3"/>
  <c r="U54" i="3"/>
  <c r="Q54" i="3"/>
  <c r="R54" i="3" s="1"/>
  <c r="J54" i="3"/>
  <c r="K54" i="3" s="1"/>
  <c r="X53" i="3"/>
  <c r="U53" i="3"/>
  <c r="Q53" i="3"/>
  <c r="R53" i="3" s="1"/>
  <c r="J53" i="3"/>
  <c r="K53" i="3" s="1"/>
  <c r="X52" i="3"/>
  <c r="U52" i="3"/>
  <c r="Q52" i="3"/>
  <c r="R52" i="3" s="1"/>
  <c r="J52" i="3"/>
  <c r="K52" i="3" s="1"/>
  <c r="X51" i="3"/>
  <c r="U51" i="3"/>
  <c r="Q51" i="3"/>
  <c r="R51" i="3" s="1"/>
  <c r="J51" i="3"/>
  <c r="K51" i="3" s="1"/>
  <c r="X50" i="3"/>
  <c r="U50" i="3"/>
  <c r="Q50" i="3"/>
  <c r="R50" i="3" s="1"/>
  <c r="J50" i="3"/>
  <c r="K50" i="3" s="1"/>
  <c r="X49" i="3"/>
  <c r="U49" i="3"/>
  <c r="Q49" i="3"/>
  <c r="R49" i="3" s="1"/>
  <c r="J49" i="3"/>
  <c r="K49" i="3" s="1"/>
  <c r="X48" i="3"/>
  <c r="U48" i="3"/>
  <c r="Q48" i="3"/>
  <c r="R48" i="3" s="1"/>
  <c r="J48" i="3"/>
  <c r="K48" i="3" s="1"/>
  <c r="X47" i="3"/>
  <c r="U47" i="3"/>
  <c r="Q47" i="3"/>
  <c r="R47" i="3" s="1"/>
  <c r="J47" i="3"/>
  <c r="K47" i="3" s="1"/>
  <c r="X46" i="3"/>
  <c r="U46" i="3"/>
  <c r="Q46" i="3"/>
  <c r="R46" i="3" s="1"/>
  <c r="J46" i="3"/>
  <c r="K46" i="3" s="1"/>
  <c r="X45" i="3"/>
  <c r="Q45" i="3"/>
  <c r="U45" i="3" s="1"/>
  <c r="J45" i="3"/>
  <c r="K45" i="3" s="1"/>
  <c r="X44" i="3"/>
  <c r="U44" i="3"/>
  <c r="Q44" i="3"/>
  <c r="R44" i="3" s="1"/>
  <c r="J44" i="3"/>
  <c r="K44" i="3" s="1"/>
  <c r="X43" i="3"/>
  <c r="U43" i="3"/>
  <c r="Q43" i="3"/>
  <c r="R43" i="3" s="1"/>
  <c r="J43" i="3"/>
  <c r="K43" i="3" s="1"/>
  <c r="X42" i="3"/>
  <c r="U42" i="3"/>
  <c r="Q42" i="3"/>
  <c r="R42" i="3" s="1"/>
  <c r="J42" i="3"/>
  <c r="K42" i="3" s="1"/>
  <c r="X41" i="3"/>
  <c r="U41" i="3"/>
  <c r="Q41" i="3"/>
  <c r="R41" i="3" s="1"/>
  <c r="J41" i="3"/>
  <c r="J40" i="3" s="1"/>
  <c r="K40" i="3" s="1"/>
  <c r="W40" i="3"/>
  <c r="X40" i="3" s="1"/>
  <c r="T40" i="3"/>
  <c r="Q40" i="3"/>
  <c r="P40" i="3"/>
  <c r="O40" i="3"/>
  <c r="N40" i="3"/>
  <c r="M40" i="3"/>
  <c r="I40" i="3"/>
  <c r="H40" i="3"/>
  <c r="G40" i="3"/>
  <c r="F40" i="3"/>
  <c r="D40" i="3"/>
  <c r="U40" i="3" l="1"/>
  <c r="N23" i="67"/>
  <c r="I23" i="67"/>
  <c r="D23" i="67"/>
  <c r="I38" i="10"/>
  <c r="E38" i="10"/>
  <c r="R40" i="3"/>
  <c r="K58" i="3"/>
  <c r="K60" i="3"/>
  <c r="K41" i="3"/>
  <c r="R45" i="3"/>
  <c r="C31" i="50"/>
  <c r="C32" i="50"/>
  <c r="C33" i="50"/>
  <c r="C34" i="50"/>
  <c r="C35" i="50"/>
  <c r="C36" i="50"/>
  <c r="J23" i="67" l="1"/>
  <c r="E23" i="67"/>
  <c r="O23" i="67"/>
  <c r="J21" i="48"/>
  <c r="L21" i="48" s="1"/>
  <c r="J20" i="48"/>
  <c r="L20" i="48" s="1"/>
  <c r="J18" i="48"/>
  <c r="J17" i="48" s="1"/>
  <c r="J16" i="48"/>
  <c r="L16" i="48" s="1"/>
  <c r="J15" i="48"/>
  <c r="J13" i="48" s="1"/>
  <c r="J14" i="48"/>
  <c r="F21" i="48"/>
  <c r="H21" i="48" s="1"/>
  <c r="F20" i="48"/>
  <c r="H20" i="48" s="1"/>
  <c r="F16" i="48"/>
  <c r="H16" i="48" s="1"/>
  <c r="F15" i="48"/>
  <c r="F14" i="48"/>
  <c r="F13" i="48" s="1"/>
  <c r="J22" i="48"/>
  <c r="L15" i="48"/>
  <c r="B21" i="48"/>
  <c r="D21" i="48" s="1"/>
  <c r="B20" i="48"/>
  <c r="D20" i="48" s="1"/>
  <c r="B15" i="48"/>
  <c r="B16" i="48"/>
  <c r="D16" i="48" s="1"/>
  <c r="B14" i="48"/>
  <c r="D14" i="48" s="1"/>
  <c r="B17" i="26"/>
  <c r="B16" i="26" s="1"/>
  <c r="B10" i="26" s="1"/>
  <c r="L17" i="49"/>
  <c r="N17" i="49" s="1"/>
  <c r="O17" i="49" s="1"/>
  <c r="L15" i="49"/>
  <c r="N15" i="49" s="1"/>
  <c r="O15" i="49" s="1"/>
  <c r="L14" i="49"/>
  <c r="N14" i="49" s="1"/>
  <c r="O14" i="49" s="1"/>
  <c r="L12" i="49"/>
  <c r="N12" i="49" s="1"/>
  <c r="O12" i="49" s="1"/>
  <c r="G17" i="49"/>
  <c r="I17" i="49" s="1"/>
  <c r="J17" i="49" s="1"/>
  <c r="G15" i="49"/>
  <c r="I15" i="49" s="1"/>
  <c r="J15" i="49" s="1"/>
  <c r="G14" i="49"/>
  <c r="I14" i="49" s="1"/>
  <c r="J14" i="49" s="1"/>
  <c r="G12" i="49"/>
  <c r="I12" i="49" s="1"/>
  <c r="J12" i="49" s="1"/>
  <c r="B17" i="49"/>
  <c r="D17" i="49" s="1"/>
  <c r="B15" i="49"/>
  <c r="D15" i="49" s="1"/>
  <c r="B14" i="49"/>
  <c r="D14" i="49" s="1"/>
  <c r="B12" i="49"/>
  <c r="D12" i="49" s="1"/>
  <c r="B4" i="49"/>
  <c r="B18" i="26" l="1"/>
  <c r="B13" i="48"/>
  <c r="D15" i="48"/>
  <c r="D13" i="48" s="1"/>
  <c r="L18" i="48"/>
  <c r="L17" i="48" s="1"/>
  <c r="J10" i="48"/>
  <c r="H14" i="48"/>
  <c r="L14" i="48"/>
  <c r="J9" i="48"/>
  <c r="J8" i="48" s="1"/>
  <c r="H15" i="48"/>
  <c r="J4" i="48"/>
  <c r="F4" i="48"/>
  <c r="V32" i="53"/>
  <c r="U32" i="53"/>
  <c r="L16" i="49" s="1"/>
  <c r="N16" i="49" s="1"/>
  <c r="O16" i="49" s="1"/>
  <c r="T32" i="53"/>
  <c r="V26" i="53"/>
  <c r="U26" i="53"/>
  <c r="L13" i="49" s="1"/>
  <c r="N13" i="49" s="1"/>
  <c r="O13" i="49" s="1"/>
  <c r="T26" i="53"/>
  <c r="V18" i="53"/>
  <c r="U18" i="53"/>
  <c r="T18" i="53"/>
  <c r="V15" i="53"/>
  <c r="U15" i="53"/>
  <c r="T15" i="53"/>
  <c r="L10" i="49"/>
  <c r="N10" i="49" s="1"/>
  <c r="O10" i="49" s="1"/>
  <c r="V9" i="53"/>
  <c r="U9" i="53"/>
  <c r="T9" i="53"/>
  <c r="R32" i="53"/>
  <c r="Q32" i="53"/>
  <c r="G16" i="49" s="1"/>
  <c r="I16" i="49" s="1"/>
  <c r="J16" i="49" s="1"/>
  <c r="P32" i="53"/>
  <c r="R26" i="53"/>
  <c r="Q26" i="53"/>
  <c r="G13" i="49" s="1"/>
  <c r="I13" i="49" s="1"/>
  <c r="J13" i="49" s="1"/>
  <c r="P26" i="53"/>
  <c r="R18" i="53"/>
  <c r="Q18" i="53"/>
  <c r="P18" i="53"/>
  <c r="R15" i="53"/>
  <c r="Q15" i="53"/>
  <c r="P15" i="53"/>
  <c r="G10" i="49"/>
  <c r="I10" i="49" s="1"/>
  <c r="J10" i="49" s="1"/>
  <c r="R9" i="53"/>
  <c r="Q9" i="53"/>
  <c r="P9" i="53"/>
  <c r="N32" i="53"/>
  <c r="M32" i="53"/>
  <c r="B16" i="49" s="1"/>
  <c r="D16" i="49" s="1"/>
  <c r="L32" i="53"/>
  <c r="N26" i="53"/>
  <c r="M26" i="53"/>
  <c r="B13" i="49" s="1"/>
  <c r="D13" i="49" s="1"/>
  <c r="L26" i="53"/>
  <c r="N18" i="53"/>
  <c r="M18" i="53"/>
  <c r="L18" i="53"/>
  <c r="N15" i="53"/>
  <c r="M15" i="53"/>
  <c r="L15" i="53"/>
  <c r="B10" i="49"/>
  <c r="N9" i="53"/>
  <c r="M9" i="53"/>
  <c r="L9" i="53"/>
  <c r="J32" i="53"/>
  <c r="I32" i="53"/>
  <c r="H32" i="53"/>
  <c r="J26" i="53"/>
  <c r="I26" i="53"/>
  <c r="H26" i="53"/>
  <c r="J18" i="53"/>
  <c r="I18" i="53"/>
  <c r="H18" i="53"/>
  <c r="J15" i="53"/>
  <c r="I15" i="53"/>
  <c r="H15" i="53"/>
  <c r="H14" i="53" s="1"/>
  <c r="J9" i="53"/>
  <c r="I9" i="53"/>
  <c r="H9" i="53"/>
  <c r="E26" i="53"/>
  <c r="F26" i="53"/>
  <c r="D26" i="53"/>
  <c r="I14" i="53" l="1"/>
  <c r="J14" i="53"/>
  <c r="Q14" i="53"/>
  <c r="Q8" i="53" s="1"/>
  <c r="G9" i="67" s="1"/>
  <c r="R14" i="53"/>
  <c r="R8" i="53" s="1"/>
  <c r="H16" i="59" s="1"/>
  <c r="L9" i="49"/>
  <c r="T14" i="53"/>
  <c r="T8" i="53" s="1"/>
  <c r="G9" i="49"/>
  <c r="H8" i="53"/>
  <c r="L14" i="53"/>
  <c r="U14" i="53"/>
  <c r="L11" i="49" s="1"/>
  <c r="N11" i="49" s="1"/>
  <c r="O11" i="49" s="1"/>
  <c r="B9" i="49"/>
  <c r="I8" i="53"/>
  <c r="J8" i="53"/>
  <c r="D16" i="59" s="1"/>
  <c r="L8" i="53"/>
  <c r="P14" i="53"/>
  <c r="P8" i="53" s="1"/>
  <c r="V14" i="53"/>
  <c r="V8" i="53" s="1"/>
  <c r="J16" i="59" s="1"/>
  <c r="M14" i="53"/>
  <c r="M8" i="53" s="1"/>
  <c r="B9" i="67" s="1"/>
  <c r="N14" i="53"/>
  <c r="N8" i="53" s="1"/>
  <c r="F16" i="59" s="1"/>
  <c r="G11" i="49"/>
  <c r="I11" i="49" s="1"/>
  <c r="J11" i="49" s="1"/>
  <c r="L13" i="48"/>
  <c r="L9" i="48"/>
  <c r="H13" i="48"/>
  <c r="D9" i="49" l="1"/>
  <c r="L8" i="49"/>
  <c r="I9" i="49"/>
  <c r="G8" i="49"/>
  <c r="N9" i="49"/>
  <c r="U8" i="53"/>
  <c r="L9" i="67" s="1"/>
  <c r="B11" i="49"/>
  <c r="B8" i="49" s="1"/>
  <c r="I8" i="49" l="1"/>
  <c r="J9" i="49"/>
  <c r="N8" i="49"/>
  <c r="O9" i="49"/>
  <c r="D11" i="49"/>
  <c r="I4" i="15"/>
  <c r="F4" i="15"/>
  <c r="O8" i="49" l="1"/>
  <c r="N9" i="67"/>
  <c r="O9" i="67" s="1"/>
  <c r="J8" i="49"/>
  <c r="I9" i="67"/>
  <c r="J9" i="67" s="1"/>
  <c r="C4" i="46"/>
  <c r="AI5" i="16"/>
  <c r="M4" i="57" s="1"/>
  <c r="C5" i="16"/>
  <c r="G32" i="15" l="1"/>
  <c r="J32" i="15"/>
  <c r="M32" i="15"/>
  <c r="P32" i="15"/>
  <c r="G33" i="15"/>
  <c r="J33" i="15"/>
  <c r="M33" i="15"/>
  <c r="P33" i="15"/>
  <c r="G24" i="15"/>
  <c r="J24" i="15"/>
  <c r="M24" i="15"/>
  <c r="P24" i="15"/>
  <c r="P40" i="15"/>
  <c r="M40" i="15"/>
  <c r="J40" i="15"/>
  <c r="G40" i="15"/>
  <c r="P39" i="15"/>
  <c r="M39" i="15"/>
  <c r="J39" i="15"/>
  <c r="G39" i="15"/>
  <c r="E9" i="16"/>
  <c r="P38" i="15" l="1"/>
  <c r="M38" i="15"/>
  <c r="J38" i="15"/>
  <c r="G38" i="15"/>
  <c r="C9" i="16"/>
  <c r="L11" i="67"/>
  <c r="G11" i="67"/>
  <c r="B11" i="67"/>
  <c r="J42" i="25"/>
  <c r="L28" i="67" s="1"/>
  <c r="N28" i="67" s="1"/>
  <c r="O28" i="67" s="1"/>
  <c r="J38" i="25"/>
  <c r="J24" i="25"/>
  <c r="L18" i="67" s="1"/>
  <c r="N18" i="67" s="1"/>
  <c r="O18" i="67" s="1"/>
  <c r="J19" i="25"/>
  <c r="L16" i="67" s="1"/>
  <c r="N16" i="67" s="1"/>
  <c r="O16" i="67" s="1"/>
  <c r="J14" i="25"/>
  <c r="L14" i="67" s="1"/>
  <c r="N14" i="67" s="1"/>
  <c r="H42" i="25"/>
  <c r="G28" i="67" s="1"/>
  <c r="I28" i="67" s="1"/>
  <c r="J28" i="67" s="1"/>
  <c r="H38" i="25"/>
  <c r="H24" i="25"/>
  <c r="G18" i="67" s="1"/>
  <c r="I18" i="67" s="1"/>
  <c r="J18" i="67" s="1"/>
  <c r="H19" i="25"/>
  <c r="G16" i="67" s="1"/>
  <c r="I16" i="67" s="1"/>
  <c r="J16" i="67" s="1"/>
  <c r="H14" i="25"/>
  <c r="G14" i="67" s="1"/>
  <c r="I14" i="67" s="1"/>
  <c r="F42" i="25"/>
  <c r="F38" i="25"/>
  <c r="F24" i="25"/>
  <c r="F19" i="25"/>
  <c r="F14" i="25"/>
  <c r="D42" i="25"/>
  <c r="D38" i="25"/>
  <c r="D24" i="25"/>
  <c r="D19" i="25"/>
  <c r="D14" i="25"/>
  <c r="B38" i="25"/>
  <c r="G26" i="67" l="1"/>
  <c r="H29" i="25"/>
  <c r="H31" i="25"/>
  <c r="J14" i="67"/>
  <c r="L26" i="67"/>
  <c r="J31" i="25"/>
  <c r="J29" i="25"/>
  <c r="O14" i="67"/>
  <c r="D31" i="25"/>
  <c r="D29" i="25"/>
  <c r="F31" i="25"/>
  <c r="F29" i="25"/>
  <c r="I11" i="67"/>
  <c r="G8" i="67"/>
  <c r="D11" i="67"/>
  <c r="B8" i="67"/>
  <c r="N11" i="67"/>
  <c r="L8" i="67"/>
  <c r="H13" i="25"/>
  <c r="F13" i="25"/>
  <c r="D13" i="25"/>
  <c r="N26" i="67" l="1"/>
  <c r="L20" i="67"/>
  <c r="L13" i="67" s="1"/>
  <c r="L22" i="67"/>
  <c r="D26" i="67"/>
  <c r="I26" i="67"/>
  <c r="G22" i="67"/>
  <c r="G20" i="67"/>
  <c r="G13" i="67" s="1"/>
  <c r="G21" i="67" s="1"/>
  <c r="E11" i="67"/>
  <c r="O11" i="67"/>
  <c r="N8" i="67"/>
  <c r="J11" i="67"/>
  <c r="I8" i="67"/>
  <c r="H12" i="25"/>
  <c r="F12" i="25"/>
  <c r="J13" i="25"/>
  <c r="D12" i="25"/>
  <c r="L21" i="67" l="1"/>
  <c r="L38" i="67" s="1"/>
  <c r="E26" i="67"/>
  <c r="G29" i="67"/>
  <c r="J26" i="67"/>
  <c r="I22" i="67"/>
  <c r="I20" i="67"/>
  <c r="L12" i="67"/>
  <c r="L29" i="67"/>
  <c r="L39" i="67" s="1"/>
  <c r="G12" i="67"/>
  <c r="G38" i="67"/>
  <c r="O26" i="67"/>
  <c r="N20" i="67"/>
  <c r="N22" i="67"/>
  <c r="O8" i="67"/>
  <c r="J8" i="67"/>
  <c r="G34" i="67"/>
  <c r="J12" i="25"/>
  <c r="B24" i="25"/>
  <c r="D18" i="67" s="1"/>
  <c r="E18" i="67" s="1"/>
  <c r="D16" i="67"/>
  <c r="E16" i="67" s="1"/>
  <c r="L34" i="67" l="1"/>
  <c r="G39" i="67"/>
  <c r="G37" i="67" s="1"/>
  <c r="L37" i="67"/>
  <c r="J22" i="67"/>
  <c r="O22" i="67"/>
  <c r="L35" i="67"/>
  <c r="G35" i="67"/>
  <c r="G33" i="67" s="1"/>
  <c r="O20" i="67"/>
  <c r="N13" i="67"/>
  <c r="J20" i="67"/>
  <c r="I13" i="67"/>
  <c r="N12" i="67" l="1"/>
  <c r="O12" i="67" s="1"/>
  <c r="O13" i="67"/>
  <c r="N29" i="67"/>
  <c r="N21" i="67"/>
  <c r="L33" i="67"/>
  <c r="J13" i="67"/>
  <c r="I12" i="67"/>
  <c r="J12" i="67" s="1"/>
  <c r="I21" i="67"/>
  <c r="J21" i="67" s="1"/>
  <c r="I29" i="67"/>
  <c r="D19" i="59"/>
  <c r="J38" i="26"/>
  <c r="J31" i="26"/>
  <c r="J19" i="48"/>
  <c r="L19" i="48" s="1"/>
  <c r="L10" i="48" s="1"/>
  <c r="J12" i="26"/>
  <c r="H38" i="26"/>
  <c r="H31" i="26"/>
  <c r="H17" i="26"/>
  <c r="H12" i="26"/>
  <c r="F38" i="26"/>
  <c r="F31" i="26"/>
  <c r="F17" i="26"/>
  <c r="F12" i="26"/>
  <c r="D38" i="26"/>
  <c r="D31" i="26"/>
  <c r="D17" i="26"/>
  <c r="D12" i="26"/>
  <c r="B12" i="26"/>
  <c r="B4" i="26"/>
  <c r="E32" i="53"/>
  <c r="F32" i="53"/>
  <c r="D32" i="53"/>
  <c r="I38" i="67" l="1"/>
  <c r="O21" i="67"/>
  <c r="N34" i="67"/>
  <c r="N38" i="67"/>
  <c r="N39" i="67"/>
  <c r="O39" i="67" s="1"/>
  <c r="O29" i="67"/>
  <c r="J29" i="67"/>
  <c r="I39" i="67"/>
  <c r="J39" i="67" s="1"/>
  <c r="J38" i="67"/>
  <c r="I34" i="67"/>
  <c r="F18" i="26"/>
  <c r="B19" i="48" s="1"/>
  <c r="D19" i="48" s="1"/>
  <c r="F16" i="26"/>
  <c r="F10" i="26" s="1"/>
  <c r="B18" i="48"/>
  <c r="D18" i="26"/>
  <c r="D16" i="26"/>
  <c r="D10" i="26" s="1"/>
  <c r="H18" i="26"/>
  <c r="F19" i="48" s="1"/>
  <c r="H19" i="48" s="1"/>
  <c r="H16" i="26"/>
  <c r="F18" i="48"/>
  <c r="H9" i="26"/>
  <c r="J19" i="59"/>
  <c r="F18" i="59"/>
  <c r="H19" i="59"/>
  <c r="H18" i="59"/>
  <c r="D18" i="59"/>
  <c r="F19" i="59"/>
  <c r="D15" i="53"/>
  <c r="D18" i="53"/>
  <c r="D9" i="53"/>
  <c r="B9" i="26"/>
  <c r="B8" i="26" s="1"/>
  <c r="H10" i="26"/>
  <c r="J10" i="26"/>
  <c r="J9" i="26"/>
  <c r="F15" i="53"/>
  <c r="E18" i="53"/>
  <c r="E15" i="53"/>
  <c r="F9" i="53"/>
  <c r="F18" i="53"/>
  <c r="E9" i="53"/>
  <c r="I37" i="67" l="1"/>
  <c r="O38" i="67"/>
  <c r="N37" i="67"/>
  <c r="O34" i="67"/>
  <c r="J34" i="67"/>
  <c r="F9" i="59"/>
  <c r="B9" i="62" s="1"/>
  <c r="D9" i="59"/>
  <c r="F9" i="26"/>
  <c r="D9" i="26"/>
  <c r="B17" i="48"/>
  <c r="D18" i="48"/>
  <c r="D17" i="48" s="1"/>
  <c r="F17" i="48"/>
  <c r="H18" i="48"/>
  <c r="H17" i="48" s="1"/>
  <c r="H9" i="48" s="1"/>
  <c r="J18" i="59"/>
  <c r="D14" i="53"/>
  <c r="D8" i="53" s="1"/>
  <c r="D9" i="25"/>
  <c r="D8" i="25" s="1"/>
  <c r="J9" i="25"/>
  <c r="J8" i="25" s="1"/>
  <c r="E14" i="53"/>
  <c r="E8" i="53" s="1"/>
  <c r="H9" i="25"/>
  <c r="F9" i="25"/>
  <c r="F8" i="25" s="1"/>
  <c r="D13" i="59"/>
  <c r="H9" i="59"/>
  <c r="F9" i="62" s="1"/>
  <c r="H9" i="62" s="1"/>
  <c r="H13" i="59"/>
  <c r="F13" i="62" s="1"/>
  <c r="H13" i="62" s="1"/>
  <c r="B9" i="59"/>
  <c r="B13" i="59"/>
  <c r="F14" i="53"/>
  <c r="F8" i="53" s="1"/>
  <c r="O37" i="67" l="1"/>
  <c r="K12" i="62"/>
  <c r="J37" i="67"/>
  <c r="G12" i="62"/>
  <c r="F13" i="59"/>
  <c r="B13" i="62" s="1"/>
  <c r="H10" i="48"/>
  <c r="F10" i="48"/>
  <c r="F9" i="48"/>
  <c r="F8" i="48" s="1"/>
  <c r="D9" i="48"/>
  <c r="D10" i="48"/>
  <c r="B10" i="48"/>
  <c r="B9" i="48"/>
  <c r="B8" i="48" s="1"/>
  <c r="D30" i="25"/>
  <c r="D45" i="25"/>
  <c r="D51" i="25" s="1"/>
  <c r="F45" i="25"/>
  <c r="F51" i="25" s="1"/>
  <c r="F30" i="25"/>
  <c r="J45" i="25"/>
  <c r="J51" i="25" s="1"/>
  <c r="J30" i="25"/>
  <c r="J9" i="59"/>
  <c r="J9" i="62" s="1"/>
  <c r="L9" i="62" s="1"/>
  <c r="J13" i="59"/>
  <c r="J13" i="62" s="1"/>
  <c r="L13" i="62" s="1"/>
  <c r="H8" i="25"/>
  <c r="C28" i="10"/>
  <c r="C58" i="10" s="1"/>
  <c r="C27" i="10"/>
  <c r="C57" i="10" s="1"/>
  <c r="E28" i="6"/>
  <c r="H28" i="6"/>
  <c r="K28" i="6"/>
  <c r="N28" i="6"/>
  <c r="Q28" i="6"/>
  <c r="C28" i="6"/>
  <c r="C27" i="6"/>
  <c r="B27" i="6"/>
  <c r="D8" i="48" l="1"/>
  <c r="H11" i="48" s="1"/>
  <c r="H8" i="48" s="1"/>
  <c r="L11" i="48" s="1"/>
  <c r="L8" i="48" s="1"/>
  <c r="N36" i="67" s="1"/>
  <c r="F55" i="25"/>
  <c r="D55" i="25"/>
  <c r="H45" i="25"/>
  <c r="H51" i="25" s="1"/>
  <c r="H30" i="25"/>
  <c r="J55" i="25"/>
  <c r="J54" i="25"/>
  <c r="J50" i="25"/>
  <c r="F50" i="25"/>
  <c r="F54" i="25"/>
  <c r="D50" i="25"/>
  <c r="D54" i="25"/>
  <c r="E8" i="9"/>
  <c r="C28" i="9"/>
  <c r="C27" i="9"/>
  <c r="B27" i="9"/>
  <c r="C28" i="12"/>
  <c r="C27" i="12"/>
  <c r="B27" i="12"/>
  <c r="C27" i="3"/>
  <c r="C60" i="3" s="1"/>
  <c r="D36" i="67" l="1"/>
  <c r="E36" i="67" s="1"/>
  <c r="I36" i="67"/>
  <c r="O36" i="67"/>
  <c r="N35" i="67"/>
  <c r="H55" i="25"/>
  <c r="F53" i="25"/>
  <c r="F12" i="59" s="1"/>
  <c r="B12" i="62" s="1"/>
  <c r="B14" i="62" s="1"/>
  <c r="F49" i="25"/>
  <c r="H50" i="25"/>
  <c r="H54" i="25"/>
  <c r="D53" i="25"/>
  <c r="D12" i="59" s="1"/>
  <c r="D49" i="25"/>
  <c r="D8" i="59" s="1"/>
  <c r="J49" i="25"/>
  <c r="J8" i="59" s="1"/>
  <c r="J8" i="62" s="1"/>
  <c r="J11" i="62" s="1"/>
  <c r="J53" i="25"/>
  <c r="J12" i="59" s="1"/>
  <c r="J12" i="62" s="1"/>
  <c r="J15" i="62" s="1"/>
  <c r="D4" i="10"/>
  <c r="D34" i="10" s="1"/>
  <c r="O25" i="65"/>
  <c r="O36" i="65" s="1"/>
  <c r="N25" i="65"/>
  <c r="N36" i="65" s="1"/>
  <c r="M25" i="65"/>
  <c r="M36" i="65" s="1"/>
  <c r="L25" i="65"/>
  <c r="L36" i="65" s="1"/>
  <c r="I25" i="65"/>
  <c r="I36" i="65" s="1"/>
  <c r="H25" i="65"/>
  <c r="H36" i="65" s="1"/>
  <c r="G25" i="65"/>
  <c r="G36" i="65" s="1"/>
  <c r="F25" i="65"/>
  <c r="F36" i="65" s="1"/>
  <c r="D25" i="65"/>
  <c r="D36" i="65" s="1"/>
  <c r="O8" i="65"/>
  <c r="O19" i="65" s="1"/>
  <c r="N8" i="65"/>
  <c r="N19" i="65" s="1"/>
  <c r="M8" i="65"/>
  <c r="M19" i="65" s="1"/>
  <c r="L8" i="65"/>
  <c r="L19" i="65" s="1"/>
  <c r="O35" i="67" l="1"/>
  <c r="N33" i="67"/>
  <c r="J36" i="67"/>
  <c r="I35" i="67"/>
  <c r="B15" i="62"/>
  <c r="J14" i="62"/>
  <c r="H53" i="25"/>
  <c r="H12" i="59" s="1"/>
  <c r="F12" i="62" s="1"/>
  <c r="H49" i="25"/>
  <c r="H8" i="59" s="1"/>
  <c r="F8" i="62" s="1"/>
  <c r="J10" i="62"/>
  <c r="F8" i="59"/>
  <c r="F8" i="65"/>
  <c r="F19" i="65" s="1"/>
  <c r="I8" i="65"/>
  <c r="I19" i="65" s="1"/>
  <c r="H8" i="65"/>
  <c r="H19" i="65" s="1"/>
  <c r="G8" i="65"/>
  <c r="G19" i="65" s="1"/>
  <c r="D8" i="65"/>
  <c r="D19" i="65" s="1"/>
  <c r="P103" i="65"/>
  <c r="J103" i="65"/>
  <c r="P102" i="65"/>
  <c r="J102" i="65"/>
  <c r="P101" i="65"/>
  <c r="J101" i="65"/>
  <c r="P100" i="65"/>
  <c r="J100" i="65"/>
  <c r="P99" i="65"/>
  <c r="J99" i="65"/>
  <c r="P98" i="65"/>
  <c r="J98" i="65"/>
  <c r="P97" i="65"/>
  <c r="J97" i="65"/>
  <c r="P96" i="65"/>
  <c r="J96" i="65"/>
  <c r="P95" i="65"/>
  <c r="J95" i="65"/>
  <c r="P94" i="65"/>
  <c r="J94" i="65"/>
  <c r="O93" i="65"/>
  <c r="N93" i="65"/>
  <c r="M93" i="65"/>
  <c r="L93" i="65"/>
  <c r="I93" i="65"/>
  <c r="H93" i="65"/>
  <c r="G93" i="65"/>
  <c r="F93" i="65"/>
  <c r="D93" i="65"/>
  <c r="P86" i="65"/>
  <c r="J86" i="65"/>
  <c r="P85" i="65"/>
  <c r="J85" i="65"/>
  <c r="P84" i="65"/>
  <c r="J84" i="65"/>
  <c r="P83" i="65"/>
  <c r="J83" i="65"/>
  <c r="P82" i="65"/>
  <c r="J82" i="65"/>
  <c r="P81" i="65"/>
  <c r="J81" i="65"/>
  <c r="P80" i="65"/>
  <c r="J80" i="65"/>
  <c r="P79" i="65"/>
  <c r="J79" i="65"/>
  <c r="P78" i="65"/>
  <c r="J78" i="65"/>
  <c r="P77" i="65"/>
  <c r="J77" i="65"/>
  <c r="O76" i="65"/>
  <c r="O87" i="65" s="1"/>
  <c r="N76" i="65"/>
  <c r="N87" i="65" s="1"/>
  <c r="M76" i="65"/>
  <c r="M87" i="65" s="1"/>
  <c r="L76" i="65"/>
  <c r="L87" i="65" s="1"/>
  <c r="I76" i="65"/>
  <c r="I87" i="65" s="1"/>
  <c r="H76" i="65"/>
  <c r="H87" i="65" s="1"/>
  <c r="G76" i="65"/>
  <c r="G87" i="65" s="1"/>
  <c r="F76" i="65"/>
  <c r="F87" i="65" s="1"/>
  <c r="D76" i="65"/>
  <c r="D87" i="65" s="1"/>
  <c r="P69" i="65"/>
  <c r="J69" i="65"/>
  <c r="P68" i="65"/>
  <c r="J68" i="65"/>
  <c r="P67" i="65"/>
  <c r="J67" i="65"/>
  <c r="P66" i="65"/>
  <c r="J66" i="65"/>
  <c r="P65" i="65"/>
  <c r="J65" i="65"/>
  <c r="P64" i="65"/>
  <c r="J64" i="65"/>
  <c r="P63" i="65"/>
  <c r="J63" i="65"/>
  <c r="P62" i="65"/>
  <c r="J62" i="65"/>
  <c r="P61" i="65"/>
  <c r="J61" i="65"/>
  <c r="P60" i="65"/>
  <c r="J60" i="65"/>
  <c r="O59" i="65"/>
  <c r="O70" i="65" s="1"/>
  <c r="N59" i="65"/>
  <c r="N70" i="65" s="1"/>
  <c r="M59" i="65"/>
  <c r="M70" i="65" s="1"/>
  <c r="L59" i="65"/>
  <c r="L70" i="65" s="1"/>
  <c r="I59" i="65"/>
  <c r="I70" i="65" s="1"/>
  <c r="H59" i="65"/>
  <c r="H70" i="65" s="1"/>
  <c r="G59" i="65"/>
  <c r="G70" i="65" s="1"/>
  <c r="F59" i="65"/>
  <c r="F70" i="65" s="1"/>
  <c r="D59" i="65"/>
  <c r="D70" i="65" s="1"/>
  <c r="P52" i="65"/>
  <c r="J52" i="65"/>
  <c r="P51" i="65"/>
  <c r="J51" i="65"/>
  <c r="P50" i="65"/>
  <c r="J50" i="65"/>
  <c r="P49" i="65"/>
  <c r="J49" i="65"/>
  <c r="P48" i="65"/>
  <c r="J48" i="65"/>
  <c r="P47" i="65"/>
  <c r="J47" i="65"/>
  <c r="P46" i="65"/>
  <c r="J46" i="65"/>
  <c r="P45" i="65"/>
  <c r="J45" i="65"/>
  <c r="P44" i="65"/>
  <c r="J44" i="65"/>
  <c r="P43" i="65"/>
  <c r="J43" i="65"/>
  <c r="O42" i="65"/>
  <c r="O53" i="65" s="1"/>
  <c r="N42" i="65"/>
  <c r="N53" i="65" s="1"/>
  <c r="M42" i="65"/>
  <c r="M53" i="65" s="1"/>
  <c r="L42" i="65"/>
  <c r="L53" i="65" s="1"/>
  <c r="I42" i="65"/>
  <c r="I53" i="65" s="1"/>
  <c r="H42" i="65"/>
  <c r="H53" i="65" s="1"/>
  <c r="G42" i="65"/>
  <c r="G53" i="65" s="1"/>
  <c r="F42" i="65"/>
  <c r="F53" i="65" s="1"/>
  <c r="D42" i="65"/>
  <c r="D53" i="65" s="1"/>
  <c r="P35" i="65"/>
  <c r="J35" i="65"/>
  <c r="P34" i="65"/>
  <c r="J34" i="65"/>
  <c r="P33" i="65"/>
  <c r="J33" i="65"/>
  <c r="P32" i="65"/>
  <c r="J32" i="65"/>
  <c r="P31" i="65"/>
  <c r="J31" i="65"/>
  <c r="P30" i="65"/>
  <c r="J30" i="65"/>
  <c r="P29" i="65"/>
  <c r="J29" i="65"/>
  <c r="P28" i="65"/>
  <c r="J28" i="65"/>
  <c r="P27" i="65"/>
  <c r="J27" i="65"/>
  <c r="P26" i="65"/>
  <c r="J26" i="65"/>
  <c r="P18" i="65"/>
  <c r="J18" i="65"/>
  <c r="P17" i="65"/>
  <c r="J17" i="65"/>
  <c r="P16" i="65"/>
  <c r="J16" i="65"/>
  <c r="P15" i="65"/>
  <c r="J15" i="65"/>
  <c r="P14" i="65"/>
  <c r="J14" i="65"/>
  <c r="P13" i="65"/>
  <c r="J13" i="65"/>
  <c r="P12" i="65"/>
  <c r="J12" i="65"/>
  <c r="P11" i="65"/>
  <c r="J11" i="65"/>
  <c r="P10" i="65"/>
  <c r="J10" i="65"/>
  <c r="P9" i="65"/>
  <c r="J9" i="65"/>
  <c r="D8" i="4"/>
  <c r="B28" i="4"/>
  <c r="C28" i="4"/>
  <c r="R28" i="4"/>
  <c r="K28" i="4"/>
  <c r="G53" i="64"/>
  <c r="F53" i="64"/>
  <c r="Q103" i="64"/>
  <c r="J103" i="64"/>
  <c r="Q102" i="64"/>
  <c r="J102" i="64"/>
  <c r="Q101" i="64"/>
  <c r="J101" i="64"/>
  <c r="Q100" i="64"/>
  <c r="J100" i="64"/>
  <c r="Q99" i="64"/>
  <c r="J99" i="64"/>
  <c r="Q98" i="64"/>
  <c r="J98" i="64"/>
  <c r="Q97" i="64"/>
  <c r="J97" i="64"/>
  <c r="Q96" i="64"/>
  <c r="J96" i="64"/>
  <c r="Q95" i="64"/>
  <c r="J95" i="64"/>
  <c r="Q94" i="64"/>
  <c r="J94" i="64"/>
  <c r="P93" i="64"/>
  <c r="O93" i="64"/>
  <c r="N93" i="64"/>
  <c r="M93" i="64"/>
  <c r="I93" i="64"/>
  <c r="H93" i="64"/>
  <c r="G93" i="64"/>
  <c r="F93" i="64"/>
  <c r="D93" i="64"/>
  <c r="Q86" i="64"/>
  <c r="J86" i="64"/>
  <c r="Q85" i="64"/>
  <c r="J85" i="64"/>
  <c r="Q84" i="64"/>
  <c r="J84" i="64"/>
  <c r="Q83" i="64"/>
  <c r="J83" i="64"/>
  <c r="Q82" i="64"/>
  <c r="J82" i="64"/>
  <c r="Q81" i="64"/>
  <c r="J81" i="64"/>
  <c r="Q80" i="64"/>
  <c r="J80" i="64"/>
  <c r="Q79" i="64"/>
  <c r="J79" i="64"/>
  <c r="Q78" i="64"/>
  <c r="J78" i="64"/>
  <c r="Q77" i="64"/>
  <c r="J77" i="64"/>
  <c r="P76" i="64"/>
  <c r="P87" i="64" s="1"/>
  <c r="O76" i="64"/>
  <c r="O87" i="64" s="1"/>
  <c r="N76" i="64"/>
  <c r="N87" i="64" s="1"/>
  <c r="M76" i="64"/>
  <c r="M87" i="64" s="1"/>
  <c r="I76" i="64"/>
  <c r="I87" i="64" s="1"/>
  <c r="H76" i="64"/>
  <c r="H87" i="64" s="1"/>
  <c r="G76" i="64"/>
  <c r="G87" i="64" s="1"/>
  <c r="F76" i="64"/>
  <c r="F87" i="64" s="1"/>
  <c r="D76" i="64"/>
  <c r="Q69" i="64"/>
  <c r="J69" i="64"/>
  <c r="Q68" i="64"/>
  <c r="J68" i="64"/>
  <c r="Q67" i="64"/>
  <c r="J67" i="64"/>
  <c r="Q66" i="64"/>
  <c r="J66" i="64"/>
  <c r="Q65" i="64"/>
  <c r="J65" i="64"/>
  <c r="Q64" i="64"/>
  <c r="J64" i="64"/>
  <c r="Q63" i="64"/>
  <c r="J63" i="64"/>
  <c r="Q62" i="64"/>
  <c r="J62" i="64"/>
  <c r="Q61" i="64"/>
  <c r="J61" i="64"/>
  <c r="Q60" i="64"/>
  <c r="J60" i="64"/>
  <c r="P59" i="64"/>
  <c r="P70" i="64" s="1"/>
  <c r="O59" i="64"/>
  <c r="O70" i="64" s="1"/>
  <c r="N59" i="64"/>
  <c r="N70" i="64" s="1"/>
  <c r="M59" i="64"/>
  <c r="M70" i="64" s="1"/>
  <c r="I59" i="64"/>
  <c r="I70" i="64" s="1"/>
  <c r="H59" i="64"/>
  <c r="H70" i="64" s="1"/>
  <c r="G59" i="64"/>
  <c r="G70" i="64" s="1"/>
  <c r="F59" i="64"/>
  <c r="F70" i="64" s="1"/>
  <c r="D59" i="64"/>
  <c r="Q52" i="64"/>
  <c r="J52" i="64"/>
  <c r="Q51" i="64"/>
  <c r="J51" i="64"/>
  <c r="Q50" i="64"/>
  <c r="J50" i="64"/>
  <c r="Q49" i="64"/>
  <c r="J49" i="64"/>
  <c r="Q48" i="64"/>
  <c r="J48" i="64"/>
  <c r="Q47" i="64"/>
  <c r="J47" i="64"/>
  <c r="Q46" i="64"/>
  <c r="J46" i="64"/>
  <c r="Q45" i="64"/>
  <c r="J45" i="64"/>
  <c r="Q44" i="64"/>
  <c r="J44" i="64"/>
  <c r="Q43" i="64"/>
  <c r="J43" i="64"/>
  <c r="P42" i="64"/>
  <c r="P53" i="64" s="1"/>
  <c r="O42" i="64"/>
  <c r="O53" i="64" s="1"/>
  <c r="N42" i="64"/>
  <c r="N53" i="64" s="1"/>
  <c r="M42" i="64"/>
  <c r="M53" i="64" s="1"/>
  <c r="I42" i="64"/>
  <c r="I53" i="64" s="1"/>
  <c r="H42" i="64"/>
  <c r="H53" i="64" s="1"/>
  <c r="G42" i="64"/>
  <c r="F42" i="64"/>
  <c r="D42" i="64"/>
  <c r="P25" i="64"/>
  <c r="P36" i="64" s="1"/>
  <c r="O25" i="64"/>
  <c r="O36" i="64" s="1"/>
  <c r="N25" i="64"/>
  <c r="N36" i="64" s="1"/>
  <c r="M25" i="64"/>
  <c r="M36" i="64" s="1"/>
  <c r="I25" i="64"/>
  <c r="I36" i="64" s="1"/>
  <c r="H25" i="64"/>
  <c r="H36" i="64" s="1"/>
  <c r="G25" i="64"/>
  <c r="G36" i="64" s="1"/>
  <c r="F25" i="64"/>
  <c r="F36" i="64" s="1"/>
  <c r="D25" i="64"/>
  <c r="P8" i="64"/>
  <c r="P19" i="64" s="1"/>
  <c r="O8" i="64"/>
  <c r="O19" i="64" s="1"/>
  <c r="N8" i="64"/>
  <c r="N19" i="64" s="1"/>
  <c r="M8" i="64"/>
  <c r="M19" i="64" s="1"/>
  <c r="I8" i="64"/>
  <c r="I19" i="64" s="1"/>
  <c r="H8" i="64"/>
  <c r="H19" i="64" s="1"/>
  <c r="G8" i="64"/>
  <c r="G19" i="64" s="1"/>
  <c r="F8" i="64"/>
  <c r="F19" i="64" s="1"/>
  <c r="D8" i="64"/>
  <c r="I33" i="67" l="1"/>
  <c r="J35" i="67"/>
  <c r="O33" i="67"/>
  <c r="K8" i="62"/>
  <c r="P59" i="65"/>
  <c r="P70" i="65" s="1"/>
  <c r="J93" i="65"/>
  <c r="J8" i="65"/>
  <c r="J19" i="65" s="1"/>
  <c r="J42" i="65"/>
  <c r="J53" i="65" s="1"/>
  <c r="J25" i="65"/>
  <c r="J36" i="65" s="1"/>
  <c r="P25" i="65"/>
  <c r="P36" i="65" s="1"/>
  <c r="P8" i="65"/>
  <c r="P19" i="65" s="1"/>
  <c r="D70" i="64"/>
  <c r="K82" i="64"/>
  <c r="K86" i="64"/>
  <c r="K64" i="64"/>
  <c r="K68" i="64"/>
  <c r="K101" i="64"/>
  <c r="K67" i="64"/>
  <c r="K96" i="64"/>
  <c r="K78" i="64"/>
  <c r="D36" i="64"/>
  <c r="K46" i="64"/>
  <c r="K50" i="64"/>
  <c r="K79" i="64"/>
  <c r="K83" i="64"/>
  <c r="D53" i="64"/>
  <c r="K61" i="64"/>
  <c r="K65" i="64"/>
  <c r="K69" i="64"/>
  <c r="K94" i="64"/>
  <c r="K98" i="64"/>
  <c r="K102" i="64"/>
  <c r="R49" i="64"/>
  <c r="K63" i="64"/>
  <c r="R45" i="64"/>
  <c r="K51" i="64"/>
  <c r="K62" i="64"/>
  <c r="K66" i="64"/>
  <c r="D87" i="64"/>
  <c r="K95" i="64"/>
  <c r="K99" i="64"/>
  <c r="K103" i="64"/>
  <c r="K100" i="64"/>
  <c r="K47" i="64"/>
  <c r="K84" i="64"/>
  <c r="K44" i="64"/>
  <c r="K48" i="64"/>
  <c r="K52" i="64"/>
  <c r="K77" i="64"/>
  <c r="K81" i="64"/>
  <c r="K85" i="64"/>
  <c r="F15" i="62"/>
  <c r="F14" i="62"/>
  <c r="F10" i="62"/>
  <c r="F11" i="62"/>
  <c r="F10" i="59"/>
  <c r="B8" i="62"/>
  <c r="J59" i="65"/>
  <c r="J70" i="65" s="1"/>
  <c r="P76" i="65"/>
  <c r="P87" i="65" s="1"/>
  <c r="P93" i="65"/>
  <c r="J76" i="65"/>
  <c r="J87" i="65" s="1"/>
  <c r="P42" i="65"/>
  <c r="P53" i="65" s="1"/>
  <c r="R86" i="64"/>
  <c r="R66" i="64"/>
  <c r="R103" i="64"/>
  <c r="R99" i="64"/>
  <c r="R95" i="64"/>
  <c r="J42" i="64"/>
  <c r="J59" i="64"/>
  <c r="R62" i="64"/>
  <c r="Q76" i="64"/>
  <c r="R82" i="64"/>
  <c r="J93" i="64"/>
  <c r="R78" i="64"/>
  <c r="Q93" i="64"/>
  <c r="R63" i="64"/>
  <c r="R43" i="64"/>
  <c r="J76" i="64"/>
  <c r="R94" i="64"/>
  <c r="K97" i="64"/>
  <c r="R98" i="64"/>
  <c r="R102" i="64"/>
  <c r="R97" i="64"/>
  <c r="R101" i="64"/>
  <c r="R96" i="64"/>
  <c r="R100" i="64"/>
  <c r="R77" i="64"/>
  <c r="K80" i="64"/>
  <c r="R81" i="64"/>
  <c r="R85" i="64"/>
  <c r="R80" i="64"/>
  <c r="R79" i="64"/>
  <c r="R83" i="64"/>
  <c r="R84" i="64"/>
  <c r="R67" i="64"/>
  <c r="K60" i="64"/>
  <c r="R61" i="64"/>
  <c r="R65" i="64"/>
  <c r="R69" i="64"/>
  <c r="Q59" i="64"/>
  <c r="R60" i="64"/>
  <c r="R64" i="64"/>
  <c r="R68" i="64"/>
  <c r="R44" i="64"/>
  <c r="R52" i="64"/>
  <c r="K45" i="64"/>
  <c r="R46" i="64"/>
  <c r="K49" i="64"/>
  <c r="R50" i="64"/>
  <c r="R48" i="64"/>
  <c r="Q42" i="64"/>
  <c r="K43" i="64"/>
  <c r="R47" i="64"/>
  <c r="R51" i="64"/>
  <c r="O13" i="63"/>
  <c r="M13" i="63"/>
  <c r="I13" i="63"/>
  <c r="H13" i="63"/>
  <c r="P8" i="63"/>
  <c r="P13" i="63" s="1"/>
  <c r="O8" i="63"/>
  <c r="N8" i="63"/>
  <c r="N13" i="63" s="1"/>
  <c r="M8" i="63"/>
  <c r="I8" i="63"/>
  <c r="H8" i="63"/>
  <c r="G8" i="63"/>
  <c r="G13" i="63" s="1"/>
  <c r="F8" i="63"/>
  <c r="F13" i="63" s="1"/>
  <c r="D8" i="63"/>
  <c r="Q35" i="64"/>
  <c r="J35" i="64"/>
  <c r="Q34" i="64"/>
  <c r="J34" i="64"/>
  <c r="Q33" i="64"/>
  <c r="J33" i="64"/>
  <c r="Q32" i="64"/>
  <c r="J32" i="64"/>
  <c r="Q31" i="64"/>
  <c r="J31" i="64"/>
  <c r="Q30" i="64"/>
  <c r="J30" i="64"/>
  <c r="Q29" i="64"/>
  <c r="J29" i="64"/>
  <c r="Q28" i="64"/>
  <c r="J28" i="64"/>
  <c r="Q27" i="64"/>
  <c r="J27" i="64"/>
  <c r="Q26" i="64"/>
  <c r="J26" i="64"/>
  <c r="D7" i="3"/>
  <c r="D19" i="64" s="1"/>
  <c r="X27" i="3"/>
  <c r="U27" i="3"/>
  <c r="Q27" i="3"/>
  <c r="J27" i="3"/>
  <c r="K27" i="3" s="1"/>
  <c r="J33" i="67" l="1"/>
  <c r="G8" i="62"/>
  <c r="H8" i="62" s="1"/>
  <c r="K27" i="64"/>
  <c r="K28" i="64"/>
  <c r="K32" i="64"/>
  <c r="K31" i="64"/>
  <c r="K29" i="64"/>
  <c r="K33" i="64"/>
  <c r="K35" i="64"/>
  <c r="K30" i="64"/>
  <c r="K34" i="64"/>
  <c r="K93" i="64"/>
  <c r="B11" i="62"/>
  <c r="B10" i="62"/>
  <c r="D21" i="64"/>
  <c r="D38" i="64" s="1"/>
  <c r="D55" i="64" s="1"/>
  <c r="D72" i="64" s="1"/>
  <c r="D89" i="64" s="1"/>
  <c r="D4" i="65"/>
  <c r="D21" i="65" s="1"/>
  <c r="D38" i="65" s="1"/>
  <c r="D55" i="65" s="1"/>
  <c r="D72" i="65" s="1"/>
  <c r="D89" i="65" s="1"/>
  <c r="K76" i="64"/>
  <c r="K59" i="64"/>
  <c r="R76" i="64"/>
  <c r="K42" i="64"/>
  <c r="Q25" i="64"/>
  <c r="R30" i="64"/>
  <c r="R26" i="64"/>
  <c r="K26" i="64"/>
  <c r="J25" i="64"/>
  <c r="R32" i="64"/>
  <c r="R34" i="64"/>
  <c r="R93" i="64"/>
  <c r="R59" i="64"/>
  <c r="R42" i="64"/>
  <c r="R33" i="64"/>
  <c r="R29" i="64"/>
  <c r="R28" i="64"/>
  <c r="R27" i="64"/>
  <c r="R31" i="64"/>
  <c r="R35" i="64"/>
  <c r="X8" i="3"/>
  <c r="G11" i="62" l="1"/>
  <c r="G10" i="62"/>
  <c r="G14" i="62"/>
  <c r="H12" i="62"/>
  <c r="G15" i="62"/>
  <c r="H10" i="62"/>
  <c r="H11" i="62" s="1"/>
  <c r="L12" i="62"/>
  <c r="K14" i="62"/>
  <c r="K15" i="62"/>
  <c r="L8" i="62"/>
  <c r="K11" i="62"/>
  <c r="K10" i="62"/>
  <c r="K25" i="64"/>
  <c r="L14" i="62" l="1"/>
  <c r="L15" i="62" s="1"/>
  <c r="L10" i="62"/>
  <c r="L11" i="62" s="1"/>
  <c r="H14" i="62"/>
  <c r="H15" i="62" s="1"/>
  <c r="J14" i="64"/>
  <c r="K14" i="64"/>
  <c r="Q14" i="64"/>
  <c r="J15" i="64"/>
  <c r="Q15" i="64"/>
  <c r="J16" i="64"/>
  <c r="Q16" i="64"/>
  <c r="J17" i="64"/>
  <c r="Q17" i="64"/>
  <c r="J18" i="64"/>
  <c r="Q18" i="64"/>
  <c r="Q13" i="64"/>
  <c r="J13" i="64"/>
  <c r="Q12" i="64"/>
  <c r="J12" i="64"/>
  <c r="Q11" i="64"/>
  <c r="J11" i="64"/>
  <c r="Q10" i="64"/>
  <c r="J10" i="64"/>
  <c r="Q9" i="64"/>
  <c r="J9" i="64"/>
  <c r="Q12" i="63"/>
  <c r="J12" i="63"/>
  <c r="K12" i="63" s="1"/>
  <c r="B12" i="63"/>
  <c r="Q11" i="63"/>
  <c r="R11" i="63" s="1"/>
  <c r="J11" i="63"/>
  <c r="K11" i="63" s="1"/>
  <c r="B11" i="63"/>
  <c r="Q10" i="63"/>
  <c r="R10" i="63" s="1"/>
  <c r="J10" i="63"/>
  <c r="K10" i="63" s="1"/>
  <c r="B10" i="63"/>
  <c r="Q9" i="63"/>
  <c r="J9" i="63"/>
  <c r="B9" i="63"/>
  <c r="K17" i="64" l="1"/>
  <c r="K16" i="64"/>
  <c r="R12" i="64"/>
  <c r="R18" i="64"/>
  <c r="K15" i="64"/>
  <c r="K18" i="64"/>
  <c r="R14" i="64"/>
  <c r="R15" i="64"/>
  <c r="R17" i="64"/>
  <c r="R9" i="64"/>
  <c r="J8" i="64"/>
  <c r="K9" i="64"/>
  <c r="Q8" i="64"/>
  <c r="R11" i="64"/>
  <c r="R13" i="64"/>
  <c r="R16" i="64"/>
  <c r="R10" i="64"/>
  <c r="J8" i="63"/>
  <c r="K9" i="63"/>
  <c r="Q8" i="63"/>
  <c r="R9" i="63"/>
  <c r="R25" i="64"/>
  <c r="R12" i="63"/>
  <c r="K10" i="64"/>
  <c r="K11" i="64"/>
  <c r="K12" i="64"/>
  <c r="K13" i="64"/>
  <c r="K8" i="64" l="1"/>
  <c r="R8" i="64"/>
  <c r="R8" i="63"/>
  <c r="F4" i="57"/>
  <c r="I4" i="12"/>
  <c r="D4" i="26" l="1"/>
  <c r="D4" i="59" s="1"/>
  <c r="E4" i="66"/>
  <c r="D4" i="25"/>
  <c r="E4" i="54" s="1"/>
  <c r="H4" i="61" s="1"/>
  <c r="H4" i="53" s="1"/>
  <c r="D13" i="62"/>
  <c r="D9" i="62"/>
  <c r="J4" i="62"/>
  <c r="F4" i="62"/>
  <c r="B4" i="62"/>
  <c r="J15" i="59"/>
  <c r="J14" i="59"/>
  <c r="J11" i="59"/>
  <c r="J10" i="59"/>
  <c r="H15" i="59"/>
  <c r="H14" i="59"/>
  <c r="H11" i="59"/>
  <c r="H10" i="59"/>
  <c r="F15" i="59"/>
  <c r="F14" i="59"/>
  <c r="F11" i="59"/>
  <c r="D15" i="59"/>
  <c r="D14" i="59"/>
  <c r="D11" i="59"/>
  <c r="D10" i="59"/>
  <c r="F5" i="59"/>
  <c r="H5" i="59" s="1"/>
  <c r="J5" i="59" s="1"/>
  <c r="F5" i="26"/>
  <c r="H5" i="26" s="1"/>
  <c r="J5" i="26" s="1"/>
  <c r="B4" i="59"/>
  <c r="B42" i="25"/>
  <c r="B29" i="25" l="1"/>
  <c r="B13" i="25" s="1"/>
  <c r="E17" i="49"/>
  <c r="E16" i="49"/>
  <c r="E14" i="49"/>
  <c r="B12" i="25" l="1"/>
  <c r="D28" i="67"/>
  <c r="B13" i="67"/>
  <c r="B22" i="67"/>
  <c r="E15" i="49"/>
  <c r="B9" i="25"/>
  <c r="B8" i="25" s="1"/>
  <c r="B30" i="25" s="1"/>
  <c r="B21" i="67" l="1"/>
  <c r="B38" i="67" s="1"/>
  <c r="B45" i="25"/>
  <c r="B12" i="67"/>
  <c r="B29" i="67"/>
  <c r="B39" i="67" s="1"/>
  <c r="E28" i="67"/>
  <c r="D20" i="67"/>
  <c r="D22" i="67"/>
  <c r="B50" i="25"/>
  <c r="B54" i="25"/>
  <c r="AD21" i="61"/>
  <c r="AD20" i="61"/>
  <c r="AD19" i="61"/>
  <c r="AD18" i="61"/>
  <c r="AD17" i="61"/>
  <c r="AD16" i="61"/>
  <c r="AD15" i="61"/>
  <c r="AD14" i="61"/>
  <c r="AD13" i="61"/>
  <c r="AD12" i="61"/>
  <c r="AD11" i="61"/>
  <c r="AD10" i="61"/>
  <c r="AD8" i="61" s="1"/>
  <c r="AD9" i="61"/>
  <c r="AC8" i="61"/>
  <c r="AA8" i="61"/>
  <c r="X21" i="61"/>
  <c r="X20" i="61"/>
  <c r="X19" i="61"/>
  <c r="X18" i="61"/>
  <c r="X17" i="61"/>
  <c r="X16" i="61"/>
  <c r="X15" i="61"/>
  <c r="X14" i="61"/>
  <c r="X13" i="61"/>
  <c r="X12" i="61"/>
  <c r="X11" i="61"/>
  <c r="X10" i="61"/>
  <c r="X9" i="61"/>
  <c r="X8" i="61"/>
  <c r="W8" i="61"/>
  <c r="U8" i="61"/>
  <c r="R21" i="61"/>
  <c r="R20" i="61"/>
  <c r="R19" i="61"/>
  <c r="R18" i="61"/>
  <c r="R17" i="61"/>
  <c r="R16" i="61"/>
  <c r="R15" i="61"/>
  <c r="R14" i="61"/>
  <c r="R13" i="61"/>
  <c r="R12" i="61"/>
  <c r="R11" i="61"/>
  <c r="R10" i="61"/>
  <c r="R8" i="61" s="1"/>
  <c r="R9" i="61"/>
  <c r="Q8" i="61"/>
  <c r="O8" i="61"/>
  <c r="L21" i="61"/>
  <c r="L20" i="61"/>
  <c r="L19" i="61"/>
  <c r="L18" i="61"/>
  <c r="L17" i="61"/>
  <c r="L16" i="61"/>
  <c r="L15" i="61"/>
  <c r="L14" i="61"/>
  <c r="L13" i="61"/>
  <c r="L12" i="61"/>
  <c r="L11" i="61"/>
  <c r="L10" i="61"/>
  <c r="L8" i="61" s="1"/>
  <c r="L9" i="61"/>
  <c r="K8" i="61"/>
  <c r="I8" i="61"/>
  <c r="F8" i="61"/>
  <c r="C8" i="61"/>
  <c r="F21" i="61"/>
  <c r="F20" i="61"/>
  <c r="F19" i="61"/>
  <c r="F18" i="61"/>
  <c r="F17" i="61"/>
  <c r="F16" i="61"/>
  <c r="F15" i="61"/>
  <c r="F14" i="61"/>
  <c r="F13" i="61"/>
  <c r="F12" i="61"/>
  <c r="F11" i="61"/>
  <c r="F10" i="61"/>
  <c r="F9" i="61"/>
  <c r="E8" i="61"/>
  <c r="B37" i="67" l="1"/>
  <c r="B35" i="67"/>
  <c r="B34" i="67"/>
  <c r="E22" i="67"/>
  <c r="B51" i="25"/>
  <c r="B49" i="25" s="1"/>
  <c r="B8" i="59" s="1"/>
  <c r="B55" i="25"/>
  <c r="B53" i="25" s="1"/>
  <c r="B12" i="59" s="1"/>
  <c r="B14" i="59" s="1"/>
  <c r="D13" i="67"/>
  <c r="E20" i="67"/>
  <c r="B33" i="67" l="1"/>
  <c r="E13" i="67"/>
  <c r="D12" i="67"/>
  <c r="E12" i="67" s="1"/>
  <c r="B15" i="59"/>
  <c r="B11" i="59"/>
  <c r="B10" i="59"/>
  <c r="C8" i="54"/>
  <c r="B17" i="59" l="1"/>
  <c r="B18" i="59" s="1"/>
  <c r="T27" i="57"/>
  <c r="Q27" i="57"/>
  <c r="J27" i="57"/>
  <c r="K27" i="57" s="1"/>
  <c r="T26" i="57"/>
  <c r="J26" i="57"/>
  <c r="P10" i="57"/>
  <c r="I10" i="57"/>
  <c r="H10" i="57"/>
  <c r="G10" i="57"/>
  <c r="F10" i="57"/>
  <c r="T21" i="57"/>
  <c r="K26" i="57" l="1"/>
  <c r="J25" i="57"/>
  <c r="B19" i="59"/>
  <c r="N27" i="57"/>
  <c r="N26" i="57"/>
  <c r="T23" i="57"/>
  <c r="T28" i="57"/>
  <c r="J17" i="57"/>
  <c r="T18" i="57"/>
  <c r="T25" i="57"/>
  <c r="T17" i="57"/>
  <c r="S10" i="57"/>
  <c r="T10" i="57" s="1"/>
  <c r="J20" i="57"/>
  <c r="Q21" i="57"/>
  <c r="J24" i="57"/>
  <c r="K24" i="57" s="1"/>
  <c r="J23" i="57"/>
  <c r="T22" i="57"/>
  <c r="M10" i="57"/>
  <c r="Q26" i="57"/>
  <c r="T14" i="57"/>
  <c r="J13" i="57"/>
  <c r="J28" i="57"/>
  <c r="T16" i="57"/>
  <c r="Q28" i="57"/>
  <c r="Q23" i="57"/>
  <c r="Q14" i="57"/>
  <c r="J16" i="57"/>
  <c r="N16" i="57" s="1"/>
  <c r="J18" i="57"/>
  <c r="Q18" i="57"/>
  <c r="Q22" i="57"/>
  <c r="J14" i="57"/>
  <c r="J21" i="57"/>
  <c r="K21" i="57" s="1"/>
  <c r="N25" i="57"/>
  <c r="Q25" i="57"/>
  <c r="T24" i="57"/>
  <c r="K23" i="57" l="1"/>
  <c r="J22" i="57"/>
  <c r="K13" i="57"/>
  <c r="J12" i="57"/>
  <c r="J9" i="57" s="1"/>
  <c r="K20" i="57"/>
  <c r="J19" i="57"/>
  <c r="D11" i="57"/>
  <c r="F8" i="57" s="1"/>
  <c r="J8" i="57" s="1"/>
  <c r="K8" i="57" s="1"/>
  <c r="K14" i="57"/>
  <c r="N14" i="57"/>
  <c r="K17" i="57"/>
  <c r="N17" i="57"/>
  <c r="N20" i="57"/>
  <c r="K18" i="57"/>
  <c r="N18" i="57"/>
  <c r="K28" i="57"/>
  <c r="N28" i="57"/>
  <c r="N24" i="57"/>
  <c r="N23" i="57"/>
  <c r="N21" i="57"/>
  <c r="N13" i="57"/>
  <c r="K16" i="57"/>
  <c r="J15" i="57"/>
  <c r="T19" i="57"/>
  <c r="Q17" i="57"/>
  <c r="J10" i="57"/>
  <c r="K10" i="57" s="1"/>
  <c r="K25" i="57"/>
  <c r="Q15" i="57"/>
  <c r="T13" i="57"/>
  <c r="Q24" i="57"/>
  <c r="Q13" i="57"/>
  <c r="T15" i="57"/>
  <c r="Q16" i="57"/>
  <c r="T20" i="57"/>
  <c r="Q10" i="57"/>
  <c r="K22" i="57" l="1"/>
  <c r="N22" i="57"/>
  <c r="K19" i="57"/>
  <c r="N19" i="57"/>
  <c r="K15" i="57"/>
  <c r="N15" i="57"/>
  <c r="Q20" i="57"/>
  <c r="Q19" i="57"/>
  <c r="Q12" i="57"/>
  <c r="F11" i="57"/>
  <c r="G8" i="57" s="1"/>
  <c r="G11" i="57" s="1"/>
  <c r="H8" i="57" s="1"/>
  <c r="H11" i="57" s="1"/>
  <c r="I8" i="57" s="1"/>
  <c r="I11" i="57" s="1"/>
  <c r="N12" i="57"/>
  <c r="N10" i="57"/>
  <c r="Q9" i="57" l="1"/>
  <c r="T9" i="57"/>
  <c r="T12" i="57"/>
  <c r="K12" i="57"/>
  <c r="K9" i="57" l="1"/>
  <c r="J11" i="57"/>
  <c r="M8" i="57" s="1"/>
  <c r="N9" i="57"/>
  <c r="K11" i="57" l="1"/>
  <c r="M11" i="57"/>
  <c r="N8" i="57" l="1"/>
  <c r="P8" i="57" l="1"/>
  <c r="N11" i="57"/>
  <c r="P11" i="57" l="1"/>
  <c r="Q8" i="57"/>
  <c r="Q11" i="57" l="1"/>
  <c r="S8" i="57"/>
  <c r="S11" i="57" l="1"/>
  <c r="T11" i="57" s="1"/>
  <c r="T8" i="57"/>
  <c r="E12" i="49" l="1"/>
  <c r="E13" i="49"/>
  <c r="D10" i="49" l="1"/>
  <c r="D8" i="49" s="1"/>
  <c r="D9" i="67" s="1"/>
  <c r="E9" i="67" l="1"/>
  <c r="D8" i="67"/>
  <c r="Z31" i="16"/>
  <c r="Y31" i="16"/>
  <c r="E10" i="49"/>
  <c r="E8" i="49"/>
  <c r="J11" i="15"/>
  <c r="E9" i="49"/>
  <c r="E11" i="49"/>
  <c r="C10" i="50"/>
  <c r="C11" i="50"/>
  <c r="C12" i="50"/>
  <c r="C13" i="50"/>
  <c r="C14" i="50"/>
  <c r="C15" i="50"/>
  <c r="C16" i="50"/>
  <c r="C17" i="50"/>
  <c r="C18" i="50"/>
  <c r="C19" i="50"/>
  <c r="E8" i="67" l="1"/>
  <c r="D29" i="67"/>
  <c r="D21" i="67"/>
  <c r="J9" i="15"/>
  <c r="AO31" i="16"/>
  <c r="J10" i="15"/>
  <c r="AP31" i="16"/>
  <c r="F9" i="16"/>
  <c r="I9" i="16"/>
  <c r="K9" i="16" s="1"/>
  <c r="M9" i="16" s="1"/>
  <c r="B27" i="16"/>
  <c r="A27" i="16"/>
  <c r="B26" i="16"/>
  <c r="A26" i="16"/>
  <c r="B25" i="16"/>
  <c r="A25" i="16"/>
  <c r="B24" i="16"/>
  <c r="A24" i="16"/>
  <c r="B23" i="16"/>
  <c r="A23" i="16"/>
  <c r="B22" i="16"/>
  <c r="A22" i="16"/>
  <c r="B21" i="16"/>
  <c r="A21" i="16"/>
  <c r="B20" i="16"/>
  <c r="A20" i="16"/>
  <c r="B19" i="16"/>
  <c r="A19" i="16"/>
  <c r="B18" i="16"/>
  <c r="A18" i="16"/>
  <c r="B17" i="16"/>
  <c r="A17" i="16"/>
  <c r="B16" i="16"/>
  <c r="A16" i="16"/>
  <c r="B15" i="16"/>
  <c r="A15" i="16"/>
  <c r="B14" i="16"/>
  <c r="A14" i="16"/>
  <c r="B13" i="16"/>
  <c r="A13" i="16"/>
  <c r="B12" i="16"/>
  <c r="A12" i="16"/>
  <c r="B11" i="16"/>
  <c r="A11" i="16"/>
  <c r="B10" i="16"/>
  <c r="A10" i="16"/>
  <c r="E21" i="67" l="1"/>
  <c r="D38" i="67"/>
  <c r="D34" i="67"/>
  <c r="E29" i="67"/>
  <c r="D35" i="67"/>
  <c r="E35" i="67" s="1"/>
  <c r="D39" i="67"/>
  <c r="E39" i="67" s="1"/>
  <c r="G11" i="15"/>
  <c r="D9" i="16"/>
  <c r="E34" i="67" l="1"/>
  <c r="D33" i="67"/>
  <c r="D37" i="67"/>
  <c r="E38" i="67"/>
  <c r="Q8" i="9"/>
  <c r="O8" i="9"/>
  <c r="M8" i="9"/>
  <c r="K8" i="9"/>
  <c r="F8" i="9"/>
  <c r="C12" i="62" l="1"/>
  <c r="E37" i="67"/>
  <c r="E33" i="67"/>
  <c r="C8" i="62"/>
  <c r="E11" i="6"/>
  <c r="N11" i="6"/>
  <c r="Q11" i="6"/>
  <c r="E13" i="6"/>
  <c r="N13" i="6"/>
  <c r="Q13" i="6"/>
  <c r="E15" i="6"/>
  <c r="N15" i="6"/>
  <c r="Q15" i="6"/>
  <c r="E16" i="6"/>
  <c r="N16" i="6"/>
  <c r="Q16" i="6"/>
  <c r="E17" i="6"/>
  <c r="N17" i="6"/>
  <c r="Q17" i="6"/>
  <c r="E18" i="6"/>
  <c r="N18" i="6"/>
  <c r="Q18" i="6"/>
  <c r="E19" i="6"/>
  <c r="N19" i="6"/>
  <c r="Q19" i="6"/>
  <c r="E20" i="6"/>
  <c r="N20" i="6"/>
  <c r="Q20" i="6"/>
  <c r="E21" i="6"/>
  <c r="N21" i="6"/>
  <c r="Q21" i="6"/>
  <c r="E22" i="6"/>
  <c r="N22" i="6"/>
  <c r="Q22" i="6"/>
  <c r="E23" i="6"/>
  <c r="N23" i="6"/>
  <c r="Q23" i="6"/>
  <c r="E24" i="6"/>
  <c r="N24" i="6"/>
  <c r="Q24" i="6"/>
  <c r="E25" i="6"/>
  <c r="N25" i="6"/>
  <c r="Q25" i="6"/>
  <c r="E27" i="6"/>
  <c r="N27" i="6"/>
  <c r="Q27" i="6"/>
  <c r="E29" i="6"/>
  <c r="N29" i="6"/>
  <c r="Q29" i="6"/>
  <c r="R8" i="12"/>
  <c r="P8" i="12"/>
  <c r="N8" i="12"/>
  <c r="L8" i="12"/>
  <c r="K8" i="12"/>
  <c r="J8" i="12"/>
  <c r="I8" i="12"/>
  <c r="G8" i="12"/>
  <c r="F8" i="12"/>
  <c r="H27" i="6" l="1"/>
  <c r="K27" i="6"/>
  <c r="X8" i="4"/>
  <c r="Y8" i="4" s="1"/>
  <c r="U8" i="4"/>
  <c r="V8" i="4" s="1"/>
  <c r="R29" i="4"/>
  <c r="R27" i="4"/>
  <c r="R26" i="4"/>
  <c r="R25" i="4"/>
  <c r="R24" i="4"/>
  <c r="R23" i="4"/>
  <c r="R22" i="4"/>
  <c r="R21" i="4"/>
  <c r="R20" i="4"/>
  <c r="R19" i="4"/>
  <c r="R18" i="4"/>
  <c r="R17" i="4"/>
  <c r="R16" i="4"/>
  <c r="R15" i="4"/>
  <c r="R14" i="4"/>
  <c r="R13" i="4"/>
  <c r="R12" i="4"/>
  <c r="R11" i="4"/>
  <c r="R10" i="4"/>
  <c r="R9" i="4"/>
  <c r="R8" i="4" s="1"/>
  <c r="Q8" i="4"/>
  <c r="P8" i="4"/>
  <c r="O8" i="4"/>
  <c r="N8" i="4"/>
  <c r="K12" i="4"/>
  <c r="K13" i="4"/>
  <c r="K14" i="4"/>
  <c r="K15" i="4"/>
  <c r="K16" i="4"/>
  <c r="K17" i="4"/>
  <c r="K18" i="4"/>
  <c r="K19" i="4"/>
  <c r="K20" i="4"/>
  <c r="K21" i="4"/>
  <c r="K22" i="4"/>
  <c r="K23" i="4"/>
  <c r="K24" i="4"/>
  <c r="K25" i="4"/>
  <c r="K26" i="4"/>
  <c r="K27" i="4"/>
  <c r="K29" i="4"/>
  <c r="K9" i="4"/>
  <c r="K8" i="4" s="1"/>
  <c r="K10" i="4"/>
  <c r="J8" i="4"/>
  <c r="I8" i="4"/>
  <c r="H8" i="4"/>
  <c r="G8" i="4"/>
  <c r="L10" i="15" l="1"/>
  <c r="L9" i="15"/>
  <c r="O10" i="15"/>
  <c r="BV31" i="16" s="1"/>
  <c r="O9" i="15"/>
  <c r="H16" i="6"/>
  <c r="X30" i="3"/>
  <c r="W7" i="3"/>
  <c r="T7" i="3"/>
  <c r="P7" i="3"/>
  <c r="O7" i="3"/>
  <c r="N7" i="3"/>
  <c r="M7" i="3"/>
  <c r="I7" i="3"/>
  <c r="H7" i="3"/>
  <c r="G7" i="3"/>
  <c r="F7" i="3"/>
  <c r="B26" i="3"/>
  <c r="B59" i="3" s="1"/>
  <c r="C26" i="3"/>
  <c r="C59" i="3" s="1"/>
  <c r="B9" i="3"/>
  <c r="C9" i="3"/>
  <c r="C42" i="3" s="1"/>
  <c r="B10" i="3"/>
  <c r="C10" i="3"/>
  <c r="C43" i="3" s="1"/>
  <c r="B11" i="3"/>
  <c r="C11" i="3"/>
  <c r="C44" i="3" s="1"/>
  <c r="B12" i="3"/>
  <c r="C12" i="3"/>
  <c r="C45" i="3" s="1"/>
  <c r="B13" i="3"/>
  <c r="C13" i="3"/>
  <c r="C46" i="3" s="1"/>
  <c r="B14" i="3"/>
  <c r="C14" i="3"/>
  <c r="C47" i="3" s="1"/>
  <c r="B15" i="3"/>
  <c r="C15" i="3"/>
  <c r="C48" i="3" s="1"/>
  <c r="B16" i="3"/>
  <c r="C16" i="3"/>
  <c r="C49" i="3" s="1"/>
  <c r="B17" i="3"/>
  <c r="C17" i="3"/>
  <c r="C50" i="3" s="1"/>
  <c r="B18" i="3"/>
  <c r="C18" i="3"/>
  <c r="C51" i="3" s="1"/>
  <c r="B19" i="3"/>
  <c r="C19" i="3"/>
  <c r="C52" i="3" s="1"/>
  <c r="B20" i="3"/>
  <c r="C20" i="3"/>
  <c r="C53" i="3" s="1"/>
  <c r="B21" i="3"/>
  <c r="C21" i="3"/>
  <c r="C54" i="3" s="1"/>
  <c r="B22" i="3"/>
  <c r="C22" i="3"/>
  <c r="C55" i="3" s="1"/>
  <c r="B23" i="3"/>
  <c r="C23" i="3"/>
  <c r="C56" i="3" s="1"/>
  <c r="B24" i="3"/>
  <c r="C24" i="3"/>
  <c r="C57" i="3" s="1"/>
  <c r="B25" i="3"/>
  <c r="C25" i="3"/>
  <c r="C58" i="3" s="1"/>
  <c r="X18" i="3"/>
  <c r="Q18" i="3"/>
  <c r="J18" i="3"/>
  <c r="H19" i="6" s="1"/>
  <c r="X17" i="3"/>
  <c r="Q17" i="3"/>
  <c r="J17" i="3"/>
  <c r="H18" i="6" s="1"/>
  <c r="X16" i="3"/>
  <c r="Q16" i="3"/>
  <c r="U16" i="3" s="1"/>
  <c r="J16" i="3"/>
  <c r="H17" i="6" s="1"/>
  <c r="X15" i="3"/>
  <c r="Q15" i="3"/>
  <c r="K16" i="6" s="1"/>
  <c r="J15" i="3"/>
  <c r="X14" i="3"/>
  <c r="Q14" i="3"/>
  <c r="U14" i="3" s="1"/>
  <c r="J14" i="3"/>
  <c r="H15" i="6" s="1"/>
  <c r="X13" i="3"/>
  <c r="Q13" i="3"/>
  <c r="J13" i="3"/>
  <c r="J87" i="64" s="1"/>
  <c r="X12" i="3"/>
  <c r="Q12" i="3"/>
  <c r="J12" i="3"/>
  <c r="H13" i="6" s="1"/>
  <c r="X11" i="3"/>
  <c r="Q11" i="3"/>
  <c r="Q70" i="64" s="1"/>
  <c r="J11" i="3"/>
  <c r="J70" i="64" s="1"/>
  <c r="C8" i="3"/>
  <c r="C41" i="3" s="1"/>
  <c r="B8" i="3"/>
  <c r="U13" i="3" l="1"/>
  <c r="Q87" i="64"/>
  <c r="B55" i="3"/>
  <c r="B23" i="10"/>
  <c r="B53" i="10" s="1"/>
  <c r="B53" i="3"/>
  <c r="B21" i="10"/>
  <c r="B51" i="10" s="1"/>
  <c r="B49" i="3"/>
  <c r="B17" i="10"/>
  <c r="B47" i="10" s="1"/>
  <c r="B47" i="3"/>
  <c r="B15" i="10"/>
  <c r="B45" i="10" s="1"/>
  <c r="B43" i="3"/>
  <c r="B11" i="10"/>
  <c r="B41" i="10" s="1"/>
  <c r="K15" i="6"/>
  <c r="B41" i="3"/>
  <c r="B9" i="10"/>
  <c r="B39" i="10" s="1"/>
  <c r="B57" i="3"/>
  <c r="B25" i="10"/>
  <c r="B55" i="10" s="1"/>
  <c r="B51" i="3"/>
  <c r="B19" i="10"/>
  <c r="B49" i="10" s="1"/>
  <c r="B45" i="3"/>
  <c r="B13" i="10"/>
  <c r="B43" i="10" s="1"/>
  <c r="B58" i="3"/>
  <c r="B26" i="10"/>
  <c r="B56" i="10" s="1"/>
  <c r="B56" i="3"/>
  <c r="B24" i="10"/>
  <c r="B54" i="10" s="1"/>
  <c r="B54" i="3"/>
  <c r="B22" i="10"/>
  <c r="B52" i="10" s="1"/>
  <c r="B52" i="3"/>
  <c r="B20" i="10"/>
  <c r="B50" i="10" s="1"/>
  <c r="B50" i="3"/>
  <c r="B18" i="10"/>
  <c r="B48" i="10" s="1"/>
  <c r="B48" i="3"/>
  <c r="B16" i="10"/>
  <c r="B46" i="10" s="1"/>
  <c r="B46" i="3"/>
  <c r="B14" i="10"/>
  <c r="B44" i="10" s="1"/>
  <c r="B44" i="3"/>
  <c r="B12" i="10"/>
  <c r="B42" i="10" s="1"/>
  <c r="B42" i="3"/>
  <c r="B10" i="10"/>
  <c r="B40" i="10" s="1"/>
  <c r="M10" i="15"/>
  <c r="BF31" i="16"/>
  <c r="M9" i="15"/>
  <c r="BE31" i="16"/>
  <c r="P9" i="15"/>
  <c r="BU31" i="16"/>
  <c r="P10" i="15"/>
  <c r="C24" i="9"/>
  <c r="C16" i="9"/>
  <c r="C20" i="10"/>
  <c r="C50" i="10" s="1"/>
  <c r="C20" i="9"/>
  <c r="C12" i="9"/>
  <c r="B24" i="9"/>
  <c r="B20" i="9"/>
  <c r="B16" i="9"/>
  <c r="B12" i="9"/>
  <c r="C23" i="9"/>
  <c r="C15" i="9"/>
  <c r="C11" i="9"/>
  <c r="C19" i="9"/>
  <c r="C9" i="9"/>
  <c r="B23" i="9"/>
  <c r="B19" i="9"/>
  <c r="B15" i="9"/>
  <c r="B11" i="9"/>
  <c r="C26" i="9"/>
  <c r="C22" i="9"/>
  <c r="C14" i="9"/>
  <c r="C10" i="9"/>
  <c r="C18" i="9"/>
  <c r="B26" i="9"/>
  <c r="B22" i="9"/>
  <c r="B18" i="9"/>
  <c r="B14" i="9"/>
  <c r="B10" i="9"/>
  <c r="C21" i="9"/>
  <c r="C17" i="9"/>
  <c r="B9" i="9"/>
  <c r="C25" i="9"/>
  <c r="C13" i="9"/>
  <c r="B25" i="9"/>
  <c r="B21" i="9"/>
  <c r="B17" i="9"/>
  <c r="B13" i="9"/>
  <c r="C16" i="4"/>
  <c r="C16" i="10"/>
  <c r="C46" i="10" s="1"/>
  <c r="C16" i="6"/>
  <c r="C16" i="12"/>
  <c r="C14" i="4"/>
  <c r="C14" i="10"/>
  <c r="C44" i="10" s="1"/>
  <c r="C14" i="6"/>
  <c r="C14" i="12"/>
  <c r="C12" i="4"/>
  <c r="C12" i="10"/>
  <c r="C42" i="10" s="1"/>
  <c r="C12" i="6"/>
  <c r="C12" i="12"/>
  <c r="C10" i="4"/>
  <c r="C10" i="10"/>
  <c r="C40" i="10" s="1"/>
  <c r="C10" i="6"/>
  <c r="C10" i="12"/>
  <c r="C27" i="4"/>
  <c r="K17" i="6"/>
  <c r="K19" i="6"/>
  <c r="B26" i="4"/>
  <c r="B26" i="6"/>
  <c r="B26" i="12"/>
  <c r="B24" i="4"/>
  <c r="B24" i="6"/>
  <c r="B24" i="12"/>
  <c r="B22" i="4"/>
  <c r="B22" i="6"/>
  <c r="B22" i="12"/>
  <c r="B20" i="4"/>
  <c r="B20" i="6"/>
  <c r="B20" i="12"/>
  <c r="B18" i="4"/>
  <c r="B18" i="6"/>
  <c r="B18" i="12"/>
  <c r="B16" i="4"/>
  <c r="B16" i="6"/>
  <c r="B16" i="12"/>
  <c r="B14" i="4"/>
  <c r="B14" i="6"/>
  <c r="B14" i="12"/>
  <c r="B12" i="4"/>
  <c r="B12" i="6"/>
  <c r="B12" i="12"/>
  <c r="B10" i="4"/>
  <c r="B10" i="6"/>
  <c r="B10" i="12"/>
  <c r="B27" i="4"/>
  <c r="C9" i="4"/>
  <c r="C9" i="10"/>
  <c r="C39" i="10" s="1"/>
  <c r="C9" i="6"/>
  <c r="C9" i="12"/>
  <c r="B25" i="4"/>
  <c r="B25" i="6"/>
  <c r="B25" i="12"/>
  <c r="B23" i="4"/>
  <c r="B23" i="6"/>
  <c r="B23" i="12"/>
  <c r="B21" i="4"/>
  <c r="B21" i="6"/>
  <c r="B21" i="12"/>
  <c r="B19" i="4"/>
  <c r="B19" i="6"/>
  <c r="B19" i="12"/>
  <c r="B17" i="4"/>
  <c r="B17" i="6"/>
  <c r="B17" i="12"/>
  <c r="B15" i="4"/>
  <c r="B15" i="6"/>
  <c r="B15" i="12"/>
  <c r="B13" i="4"/>
  <c r="B13" i="6"/>
  <c r="B13" i="12"/>
  <c r="B11" i="4"/>
  <c r="B11" i="6"/>
  <c r="B11" i="12"/>
  <c r="K18" i="6"/>
  <c r="R12" i="3"/>
  <c r="C26" i="4"/>
  <c r="C26" i="10"/>
  <c r="C56" i="10" s="1"/>
  <c r="C26" i="6"/>
  <c r="C26" i="12"/>
  <c r="C24" i="4"/>
  <c r="C24" i="10"/>
  <c r="C54" i="10" s="1"/>
  <c r="C24" i="6"/>
  <c r="C24" i="12"/>
  <c r="C22" i="4"/>
  <c r="C22" i="10"/>
  <c r="C52" i="10" s="1"/>
  <c r="C22" i="6"/>
  <c r="C22" i="12"/>
  <c r="C18" i="4"/>
  <c r="C18" i="10"/>
  <c r="C48" i="10" s="1"/>
  <c r="C18" i="6"/>
  <c r="C18" i="12"/>
  <c r="B9" i="4"/>
  <c r="B9" i="6"/>
  <c r="B9" i="12"/>
  <c r="C25" i="4"/>
  <c r="C25" i="10"/>
  <c r="C55" i="10" s="1"/>
  <c r="C25" i="6"/>
  <c r="C25" i="12"/>
  <c r="C23" i="4"/>
  <c r="C23" i="10"/>
  <c r="C53" i="10" s="1"/>
  <c r="C23" i="6"/>
  <c r="C23" i="12"/>
  <c r="C21" i="4"/>
  <c r="C21" i="10"/>
  <c r="C51" i="10" s="1"/>
  <c r="C21" i="6"/>
  <c r="C21" i="12"/>
  <c r="C19" i="4"/>
  <c r="C19" i="10"/>
  <c r="C49" i="10" s="1"/>
  <c r="C19" i="6"/>
  <c r="C19" i="12"/>
  <c r="C17" i="4"/>
  <c r="C17" i="10"/>
  <c r="C47" i="10" s="1"/>
  <c r="C17" i="6"/>
  <c r="C17" i="12"/>
  <c r="C15" i="4"/>
  <c r="C15" i="10"/>
  <c r="C45" i="10" s="1"/>
  <c r="C15" i="6"/>
  <c r="C15" i="12"/>
  <c r="C13" i="4"/>
  <c r="C13" i="10"/>
  <c r="C43" i="10" s="1"/>
  <c r="C13" i="6"/>
  <c r="C13" i="12"/>
  <c r="C11" i="4"/>
  <c r="C11" i="10"/>
  <c r="C41" i="10" s="1"/>
  <c r="C11" i="6"/>
  <c r="C11" i="12"/>
  <c r="K13" i="6"/>
  <c r="C20" i="4"/>
  <c r="C20" i="6"/>
  <c r="C20" i="12"/>
  <c r="K14" i="3"/>
  <c r="K17" i="3"/>
  <c r="K11" i="3"/>
  <c r="K18" i="3"/>
  <c r="K13" i="3"/>
  <c r="K12" i="3"/>
  <c r="K16" i="3"/>
  <c r="K15" i="3"/>
  <c r="R11" i="3"/>
  <c r="R15" i="3"/>
  <c r="R18" i="3"/>
  <c r="R17" i="3"/>
  <c r="R13" i="3"/>
  <c r="R14" i="3"/>
  <c r="R16" i="3"/>
  <c r="U11" i="3"/>
  <c r="U12" i="3"/>
  <c r="U15" i="3"/>
  <c r="U17" i="3"/>
  <c r="U18" i="3"/>
  <c r="D22" i="15"/>
  <c r="D30" i="15"/>
  <c r="P37" i="15"/>
  <c r="G37" i="15"/>
  <c r="P36" i="15"/>
  <c r="M36" i="15"/>
  <c r="G36" i="15"/>
  <c r="P35" i="15"/>
  <c r="G35" i="15"/>
  <c r="P34" i="15"/>
  <c r="M34" i="15"/>
  <c r="G34" i="15"/>
  <c r="P31" i="15"/>
  <c r="G31" i="15"/>
  <c r="G30" i="15" l="1"/>
  <c r="M30" i="15"/>
  <c r="J36" i="15"/>
  <c r="J37" i="15"/>
  <c r="P30" i="15"/>
  <c r="J34" i="15"/>
  <c r="J35" i="15"/>
  <c r="J31" i="15"/>
  <c r="M31" i="15"/>
  <c r="M35" i="15"/>
  <c r="M37" i="15"/>
  <c r="I39" i="43"/>
  <c r="H39" i="43"/>
  <c r="C39" i="43"/>
  <c r="I34" i="43"/>
  <c r="H34" i="43"/>
  <c r="C34" i="43"/>
  <c r="G10" i="15" l="1"/>
  <c r="J31" i="16"/>
  <c r="G9" i="15"/>
  <c r="I31" i="16"/>
  <c r="J30" i="15"/>
  <c r="Q30" i="3" l="1"/>
  <c r="J30" i="3"/>
  <c r="C29" i="43" l="1"/>
  <c r="C28" i="43"/>
  <c r="C27" i="43"/>
  <c r="C26" i="43"/>
  <c r="C25" i="43"/>
  <c r="C24" i="43"/>
  <c r="C23" i="43"/>
  <c r="C22" i="43"/>
  <c r="C21" i="43"/>
  <c r="C20" i="43"/>
  <c r="C19" i="43"/>
  <c r="C18" i="43"/>
  <c r="C17" i="43"/>
  <c r="C16" i="43"/>
  <c r="C15" i="43"/>
  <c r="C14" i="43"/>
  <c r="C13" i="43"/>
  <c r="C12" i="43"/>
  <c r="C11" i="43"/>
  <c r="C10" i="43"/>
  <c r="C9" i="43"/>
  <c r="C8" i="43"/>
  <c r="H29" i="43" l="1"/>
  <c r="H28" i="43"/>
  <c r="H27" i="43"/>
  <c r="H26" i="43"/>
  <c r="H25" i="43"/>
  <c r="H24" i="43"/>
  <c r="H23" i="43"/>
  <c r="H22" i="43"/>
  <c r="H21" i="43"/>
  <c r="H20" i="43"/>
  <c r="H19" i="43"/>
  <c r="H18" i="43"/>
  <c r="H17" i="43"/>
  <c r="H16" i="43"/>
  <c r="H15" i="43"/>
  <c r="H14" i="43"/>
  <c r="H13" i="43"/>
  <c r="H12" i="43"/>
  <c r="H11" i="43"/>
  <c r="H10" i="43"/>
  <c r="H9" i="43"/>
  <c r="H8" i="43"/>
  <c r="D8" i="10" l="1"/>
  <c r="K8" i="10" l="1"/>
  <c r="E8" i="10"/>
  <c r="H14" i="6"/>
  <c r="K14" i="6"/>
  <c r="E10" i="6"/>
  <c r="N14" i="6"/>
  <c r="E12" i="6"/>
  <c r="N26" i="6"/>
  <c r="E26" i="6"/>
  <c r="Q14" i="6"/>
  <c r="E14" i="6"/>
  <c r="Q12" i="6"/>
  <c r="N12" i="6"/>
  <c r="I8" i="10" l="1"/>
  <c r="G8" i="10"/>
  <c r="M8" i="10"/>
  <c r="E9" i="6"/>
  <c r="D8" i="6"/>
  <c r="N9" i="6"/>
  <c r="Q9" i="6"/>
  <c r="K12" i="6"/>
  <c r="H12" i="6"/>
  <c r="Q26" i="6"/>
  <c r="E8" i="6" l="1"/>
  <c r="I13" i="43" l="1"/>
  <c r="M13" i="43" s="1"/>
  <c r="I14" i="43"/>
  <c r="M14" i="43" s="1"/>
  <c r="I15" i="43"/>
  <c r="M15" i="43" s="1"/>
  <c r="C20" i="50"/>
  <c r="C21" i="50"/>
  <c r="C22" i="50"/>
  <c r="C23" i="50"/>
  <c r="C24" i="50"/>
  <c r="C25" i="50"/>
  <c r="C26" i="50"/>
  <c r="C27" i="50"/>
  <c r="C28" i="50"/>
  <c r="C29" i="50"/>
  <c r="C30" i="50"/>
  <c r="C5" i="50"/>
  <c r="C6" i="50"/>
  <c r="C7" i="50"/>
  <c r="C8" i="50"/>
  <c r="C4" i="50"/>
  <c r="I29" i="43" l="1"/>
  <c r="M29" i="43" s="1"/>
  <c r="I28" i="43"/>
  <c r="M28" i="43" s="1"/>
  <c r="I27" i="43"/>
  <c r="M27" i="43" s="1"/>
  <c r="I26" i="43"/>
  <c r="M26" i="43" s="1"/>
  <c r="I25" i="43"/>
  <c r="M25" i="43" s="1"/>
  <c r="I24" i="43"/>
  <c r="M24" i="43" s="1"/>
  <c r="I23" i="43"/>
  <c r="M23" i="43" s="1"/>
  <c r="I22" i="43"/>
  <c r="M22" i="43" s="1"/>
  <c r="I21" i="43"/>
  <c r="M21" i="43" s="1"/>
  <c r="I20" i="43"/>
  <c r="M20" i="43" s="1"/>
  <c r="I19" i="43"/>
  <c r="M19" i="43" s="1"/>
  <c r="I18" i="43"/>
  <c r="M18" i="43" s="1"/>
  <c r="I17" i="43"/>
  <c r="M17" i="43" s="1"/>
  <c r="I16" i="43"/>
  <c r="M16" i="43" s="1"/>
  <c r="I12" i="43"/>
  <c r="M12" i="43" s="1"/>
  <c r="I11" i="43"/>
  <c r="M11" i="43" s="1"/>
  <c r="I10" i="43"/>
  <c r="M10" i="43" s="1"/>
  <c r="I9" i="43"/>
  <c r="M9" i="43" s="1"/>
  <c r="M8" i="43"/>
  <c r="N10" i="6" l="1"/>
  <c r="M8" i="6"/>
  <c r="N8" i="6" l="1"/>
  <c r="Q10" i="6" l="1"/>
  <c r="P8" i="6"/>
  <c r="Q8" i="6" l="1"/>
  <c r="K11" i="4"/>
  <c r="Q23" i="3"/>
  <c r="Q21" i="3"/>
  <c r="Q20" i="3"/>
  <c r="Q19" i="3"/>
  <c r="Q10" i="3"/>
  <c r="Q53" i="64" s="1"/>
  <c r="Q9" i="3"/>
  <c r="Q28" i="3"/>
  <c r="Q25" i="3"/>
  <c r="Q24" i="3"/>
  <c r="Q8" i="3"/>
  <c r="Q22" i="3"/>
  <c r="J23" i="3"/>
  <c r="J21" i="3"/>
  <c r="H22" i="6" s="1"/>
  <c r="J20" i="3"/>
  <c r="J19" i="3"/>
  <c r="J10" i="3"/>
  <c r="J53" i="64" s="1"/>
  <c r="J9" i="3"/>
  <c r="J28" i="3"/>
  <c r="J25" i="3"/>
  <c r="J24" i="3"/>
  <c r="J8" i="3"/>
  <c r="J22" i="3"/>
  <c r="H23" i="6" s="1"/>
  <c r="K9" i="6" l="1"/>
  <c r="U8" i="3"/>
  <c r="R8" i="3"/>
  <c r="Q36" i="64"/>
  <c r="H9" i="6"/>
  <c r="K8" i="3"/>
  <c r="J36" i="64"/>
  <c r="K29" i="6"/>
  <c r="H29" i="6"/>
  <c r="H21" i="6"/>
  <c r="K22" i="6"/>
  <c r="H20" i="6"/>
  <c r="K23" i="6"/>
  <c r="K21" i="6"/>
  <c r="K25" i="6"/>
  <c r="K11" i="6"/>
  <c r="K24" i="6"/>
  <c r="H26" i="6"/>
  <c r="H25" i="6"/>
  <c r="H11" i="6"/>
  <c r="H24" i="6"/>
  <c r="K26" i="6"/>
  <c r="K20" i="6"/>
  <c r="H10" i="6"/>
  <c r="G8" i="6"/>
  <c r="K10" i="6"/>
  <c r="J8" i="6"/>
  <c r="J7" i="3"/>
  <c r="Q7" i="3"/>
  <c r="K10" i="3"/>
  <c r="R21" i="3"/>
  <c r="X23" i="3"/>
  <c r="U23" i="3"/>
  <c r="X21" i="3"/>
  <c r="U21" i="3"/>
  <c r="X20" i="3"/>
  <c r="R20" i="3"/>
  <c r="X19" i="3"/>
  <c r="X10" i="3"/>
  <c r="U10" i="3"/>
  <c r="X9" i="3"/>
  <c r="X28" i="3"/>
  <c r="U28" i="3"/>
  <c r="X25" i="3"/>
  <c r="U25" i="3"/>
  <c r="R25" i="3"/>
  <c r="X24" i="3"/>
  <c r="U24" i="3"/>
  <c r="X22" i="3"/>
  <c r="K22" i="3"/>
  <c r="Q13" i="63" l="1"/>
  <c r="Q19" i="64"/>
  <c r="J13" i="63"/>
  <c r="J19" i="64"/>
  <c r="K7" i="3"/>
  <c r="G8" i="15" s="1"/>
  <c r="K8" i="6"/>
  <c r="H8" i="6"/>
  <c r="K19" i="3"/>
  <c r="K28" i="3"/>
  <c r="R9" i="3"/>
  <c r="U9" i="3"/>
  <c r="K9" i="3"/>
  <c r="K23" i="3"/>
  <c r="K24" i="3"/>
  <c r="U22" i="3"/>
  <c r="R22" i="3"/>
  <c r="K25" i="3"/>
  <c r="R24" i="3"/>
  <c r="U19" i="3"/>
  <c r="R19" i="3"/>
  <c r="U20" i="3"/>
  <c r="K21" i="3"/>
  <c r="R23" i="3"/>
  <c r="R28" i="3"/>
  <c r="R10" i="3"/>
  <c r="K20" i="3"/>
  <c r="N29" i="43"/>
  <c r="D25" i="43" l="1"/>
  <c r="N25" i="43" s="1"/>
  <c r="D20" i="43"/>
  <c r="N20" i="43" s="1"/>
  <c r="D16" i="43"/>
  <c r="N16" i="43" s="1"/>
  <c r="D8" i="43"/>
  <c r="N8" i="43" l="1"/>
  <c r="D9" i="43"/>
  <c r="D10" i="43" s="1"/>
  <c r="D26" i="43"/>
  <c r="N26" i="43" s="1"/>
  <c r="D21" i="43"/>
  <c r="N21" i="43" s="1"/>
  <c r="D17" i="43"/>
  <c r="N17" i="43" s="1"/>
  <c r="D27" i="43" l="1"/>
  <c r="N27" i="43" s="1"/>
  <c r="D22" i="43"/>
  <c r="D23" i="43" s="1"/>
  <c r="N9" i="43"/>
  <c r="D13" i="43"/>
  <c r="N13" i="43" s="1"/>
  <c r="D14" i="43"/>
  <c r="N14" i="43" s="1"/>
  <c r="N10" i="43"/>
  <c r="D18" i="43"/>
  <c r="N18" i="43" s="1"/>
  <c r="D11" i="43"/>
  <c r="D28" i="43" l="1"/>
  <c r="N28" i="43" s="1"/>
  <c r="N22" i="43"/>
  <c r="D24" i="43"/>
  <c r="N23" i="43"/>
  <c r="D15" i="43"/>
  <c r="N15" i="43" s="1"/>
  <c r="N11" i="43"/>
  <c r="D19" i="43"/>
  <c r="N19" i="43" s="1"/>
  <c r="D12" i="43"/>
  <c r="N24" i="43" l="1"/>
  <c r="N12" i="43"/>
  <c r="P27" i="15" l="1"/>
  <c r="M27" i="15"/>
  <c r="G27" i="15" l="1"/>
  <c r="J27" i="15"/>
  <c r="P29" i="15" l="1"/>
  <c r="P28" i="15"/>
  <c r="P26" i="15"/>
  <c r="P25" i="15"/>
  <c r="P23" i="15"/>
  <c r="P21" i="15"/>
  <c r="P19" i="15"/>
  <c r="P18" i="15"/>
  <c r="P16" i="15"/>
  <c r="P14" i="15"/>
  <c r="P12" i="15"/>
  <c r="M29" i="15"/>
  <c r="M28" i="15"/>
  <c r="M26" i="15"/>
  <c r="M25" i="15"/>
  <c r="M21" i="15"/>
  <c r="M19" i="15"/>
  <c r="M18" i="15"/>
  <c r="M16" i="15"/>
  <c r="M23" i="15" l="1"/>
  <c r="J18" i="15"/>
  <c r="G26" i="15"/>
  <c r="G23" i="15"/>
  <c r="J14" i="15"/>
  <c r="G29" i="15"/>
  <c r="G25" i="15"/>
  <c r="G28" i="15"/>
  <c r="J16" i="15"/>
  <c r="J25" i="15"/>
  <c r="J28" i="15"/>
  <c r="P15" i="15"/>
  <c r="J21" i="15"/>
  <c r="J26" i="15"/>
  <c r="J29" i="15"/>
  <c r="J23" i="15"/>
  <c r="M14" i="15"/>
  <c r="P22" i="15"/>
  <c r="M22" i="15"/>
  <c r="J19" i="15"/>
  <c r="J22" i="15" l="1"/>
  <c r="G22" i="15"/>
  <c r="M15" i="15"/>
  <c r="J15" i="15"/>
  <c r="M12" i="15" l="1"/>
  <c r="J12" i="15"/>
  <c r="G21" i="15" l="1"/>
  <c r="G19" i="15"/>
  <c r="G18" i="15"/>
  <c r="G14" i="15"/>
  <c r="G16" i="15" l="1"/>
  <c r="G15" i="15"/>
  <c r="Q5" i="9"/>
  <c r="O5" i="9"/>
  <c r="M5" i="10"/>
  <c r="K5" i="10"/>
  <c r="P5" i="12"/>
  <c r="R5" i="12"/>
  <c r="P11" i="15" l="1"/>
  <c r="M11" i="15"/>
  <c r="G12" i="15" l="1"/>
  <c r="R7" i="3" l="1"/>
  <c r="J8" i="15" s="1"/>
  <c r="U7" i="3" l="1"/>
  <c r="M8" i="15" s="1"/>
  <c r="X7" i="3" l="1"/>
  <c r="P8" i="15" s="1"/>
  <c r="K8" i="63" l="1"/>
  <c r="D13" i="63"/>
  <c r="B4" i="48" l="1"/>
  <c r="C10" i="62" l="1"/>
  <c r="C15" i="62"/>
  <c r="D12" i="62" l="1"/>
  <c r="D8" i="62"/>
  <c r="C11" i="62"/>
  <c r="C14" i="62"/>
  <c r="D10" i="62" l="1"/>
  <c r="D11" i="62" s="1"/>
  <c r="D14" i="62"/>
  <c r="D15" i="62" s="1"/>
</calcChain>
</file>

<file path=xl/sharedStrings.xml><?xml version="1.0" encoding="utf-8"?>
<sst xmlns="http://schemas.openxmlformats.org/spreadsheetml/2006/main" count="2406" uniqueCount="818">
  <si>
    <t>(у тисячах гривень)</t>
  </si>
  <si>
    <t>1 квартал</t>
  </si>
  <si>
    <t>2 квартал</t>
  </si>
  <si>
    <t>3 квартал</t>
  </si>
  <si>
    <t>4 квартал</t>
  </si>
  <si>
    <t>факт</t>
  </si>
  <si>
    <t xml:space="preserve">ВСЬОГО </t>
  </si>
  <si>
    <t>попередній рік</t>
  </si>
  <si>
    <t>факт/прогноз</t>
  </si>
  <si>
    <t>прогноз</t>
  </si>
  <si>
    <t>наступний рік</t>
  </si>
  <si>
    <t>Рік +2</t>
  </si>
  <si>
    <t>Рік+ 3</t>
  </si>
  <si>
    <t>план</t>
  </si>
  <si>
    <t>Темпи росту до попереднього року</t>
  </si>
  <si>
    <t>%</t>
  </si>
  <si>
    <t>4.2.</t>
  </si>
  <si>
    <t>Рівень вихідного перестрахування</t>
  </si>
  <si>
    <t>1.</t>
  </si>
  <si>
    <t>2.</t>
  </si>
  <si>
    <t>3.</t>
  </si>
  <si>
    <t>4.</t>
  </si>
  <si>
    <t>5.</t>
  </si>
  <si>
    <t>1.1.</t>
  </si>
  <si>
    <t>1.2.</t>
  </si>
  <si>
    <t>2.2</t>
  </si>
  <si>
    <t>2.1.</t>
  </si>
  <si>
    <t>2.1</t>
  </si>
  <si>
    <t>3.1.</t>
  </si>
  <si>
    <t>3.2.</t>
  </si>
  <si>
    <t>3.3.</t>
  </si>
  <si>
    <t>3.4.</t>
  </si>
  <si>
    <t>3.5.</t>
  </si>
  <si>
    <t>4.1.</t>
  </si>
  <si>
    <t>4.3.</t>
  </si>
  <si>
    <t>Довідково: Темп росту страхової премії</t>
  </si>
  <si>
    <t>2.3.</t>
  </si>
  <si>
    <t>2.2.</t>
  </si>
  <si>
    <t>2.4.</t>
  </si>
  <si>
    <t xml:space="preserve"> </t>
  </si>
  <si>
    <t>Внески до незареєстрованого статутного капіталу</t>
  </si>
  <si>
    <t>Емісійний дохід</t>
  </si>
  <si>
    <t>Резервний капітал</t>
  </si>
  <si>
    <t>Інші резерви</t>
  </si>
  <si>
    <t>Фактор ризику</t>
  </si>
  <si>
    <t>Критичний</t>
  </si>
  <si>
    <t>Низький</t>
  </si>
  <si>
    <t>Нижче середнього</t>
  </si>
  <si>
    <t>Середній</t>
  </si>
  <si>
    <t>Вище середнього</t>
  </si>
  <si>
    <t>Високий</t>
  </si>
  <si>
    <t>3.6.</t>
  </si>
  <si>
    <t>3.7.</t>
  </si>
  <si>
    <t>Тип ризику</t>
  </si>
  <si>
    <t>Опис ризику</t>
  </si>
  <si>
    <t>Операційний ризик</t>
  </si>
  <si>
    <t>Чисті зароблені премії</t>
  </si>
  <si>
    <t>Доходи, що отримуються від регресів та суброгацій</t>
  </si>
  <si>
    <t>IRPL0012</t>
  </si>
  <si>
    <t>IRPL0023</t>
  </si>
  <si>
    <t>IRPL0032</t>
  </si>
  <si>
    <t>IRPL0033</t>
  </si>
  <si>
    <t>IRPL0036</t>
  </si>
  <si>
    <t>IR220001</t>
  </si>
  <si>
    <t>IRB10002</t>
  </si>
  <si>
    <t>IRB10005</t>
  </si>
  <si>
    <t>IRB10006</t>
  </si>
  <si>
    <t>IRB10014</t>
  </si>
  <si>
    <t>IRB10017</t>
  </si>
  <si>
    <t>IRB10016</t>
  </si>
  <si>
    <t>IRB10022</t>
  </si>
  <si>
    <t>Готівка в касі</t>
  </si>
  <si>
    <t>Статутний капітал</t>
  </si>
  <si>
    <t>Ймовірність настання, %</t>
  </si>
  <si>
    <t>9=2*6</t>
  </si>
  <si>
    <t>Залишковий ризик - тис.грн.</t>
  </si>
  <si>
    <t>Ринковий ризик </t>
  </si>
  <si>
    <t>Початок року</t>
  </si>
  <si>
    <t>Базовий (сприятливий) сценарій</t>
  </si>
  <si>
    <t>Несприятливий сценарій</t>
  </si>
  <si>
    <t>Зваження впливу ризиків на ймовірність настання - тис.грн.</t>
  </si>
  <si>
    <t>5=3+4</t>
  </si>
  <si>
    <t>Сила впливу ризиків</t>
  </si>
  <si>
    <t>6=5/3%</t>
  </si>
  <si>
    <t>9=7+8</t>
  </si>
  <si>
    <t>10=9/7%</t>
  </si>
  <si>
    <t>13=11+12</t>
  </si>
  <si>
    <t>14=13/11%</t>
  </si>
  <si>
    <t>ДОВІДКОВО: в т.ч. Вхідне перестрахування</t>
  </si>
  <si>
    <t>4=2+3</t>
  </si>
  <si>
    <t>17=16/14%</t>
  </si>
  <si>
    <t>19=18/16%</t>
  </si>
  <si>
    <t>8=4+5+6+7</t>
  </si>
  <si>
    <t>9=8/3%</t>
  </si>
  <si>
    <t>14=10+11+12+13</t>
  </si>
  <si>
    <t>15=14/8%</t>
  </si>
  <si>
    <t>IR220002</t>
  </si>
  <si>
    <t>IR220004</t>
  </si>
  <si>
    <t>IR220008</t>
  </si>
  <si>
    <t>IR220006</t>
  </si>
  <si>
    <t>IR220010</t>
  </si>
  <si>
    <t>ні</t>
  </si>
  <si>
    <t>Назва аркушу</t>
  </si>
  <si>
    <t>Низька                               (ймовірність настання 0-20%)</t>
  </si>
  <si>
    <t>Висока                                        (ймовірність настання 41-70%)</t>
  </si>
  <si>
    <t>Середня                                          (ймовірність настання 21-40%)</t>
  </si>
  <si>
    <t>Критична                               (ймовірність настання 71-100%)</t>
  </si>
  <si>
    <t>Прийнятний</t>
  </si>
  <si>
    <t>Допустимий</t>
  </si>
  <si>
    <t>7=5+6</t>
  </si>
  <si>
    <t>10=8+9</t>
  </si>
  <si>
    <t>13=9-12</t>
  </si>
  <si>
    <t>8 (зв'язок 3 та 7 *- підтягується автоматично)</t>
  </si>
  <si>
    <t>так</t>
  </si>
  <si>
    <t>Витрати на ведення і обслуговування страхової діяльності (що не враховані в попередніх статтях і на попередніх вкладках)</t>
  </si>
  <si>
    <t>Витрати на проведення маркетингових та рекламних заходів щодо страхових продуктів</t>
  </si>
  <si>
    <t>4.4.</t>
  </si>
  <si>
    <t>4.5.</t>
  </si>
  <si>
    <t>4.6.</t>
  </si>
  <si>
    <t>4.7.</t>
  </si>
  <si>
    <t>Всього, у т.ч.по  лініям бізнесу:</t>
  </si>
  <si>
    <t>Довідник Лінії бізнесу</t>
  </si>
  <si>
    <t xml:space="preserve">№ з/п </t>
  </si>
  <si>
    <t>Лінія бізнесу</t>
  </si>
  <si>
    <t>Класи страхування (ризики в межах класу страхування) у складі лінії бізнесу</t>
  </si>
  <si>
    <t>“Зелена картка”</t>
  </si>
  <si>
    <t>Ризик “медичне страхування” у межах класу 2 – страхування на випадок хвороби (у тому числі медичне страхування) у частині медичного страхування, крім випадків, включених до ліній бізнесу, наведених у колонці 2 рядків 19, 20 цієї таблиці</t>
  </si>
  <si>
    <t>Ризик «страхування відповідальності власників наземних транспортних засобів, що здійснюється відповідно до Закону України “Про обов’язкове страхування цивільно-правової відповідальності власників наземних
транспортних засобів”» у межах класу 10 – страхування відповідальності, яка виникає внаслідок використання наземного транспортного засобу (у тому числі відповідальності перевізника), у частині ризиків за договорами обов’язкового страхування цивільно-правової відповідальності власників наземних транспортних засобів відповідно до страхових  сертифікатів “Зелена картка” (міжнародні договори), крім випадків, включених до ліній бізнесу, наведених у колонці 2 рядків 19, 20 цієї таблиці</t>
  </si>
  <si>
    <t>Ризик «страхування відповідальності власників наземних транспортних засобів, що здійснюється відповідно до Закону України “Про обов’язкове страхування цивільно-правової відповідальності власників наземних
транспортних засобів”» у межах класу 10 – страхування відповідальності, яка виникає внаслідок використання наземного транспортного засобу (у тому числі відповідальності перевізника), у частині ризиків за договорами обов’язкового страхування цивільно-правової відповідальності власників наземних транспортних засобів, що діють виключно на території України (внутрішні договори), крім випадків, включених до ліній бізнесу, наведених у колонці 2 рядків 19, 20 цієї таблиці</t>
  </si>
  <si>
    <t>Інші ризики в межах класу 10 – страхування відповідальності, яка виникає внаслідок використання наземного транспортного засобу (у тому числі відповідальності перевізника), у частині страхування відповідальності перевізника та іншої відповідальності за класом 10, не врахованої в лініях бізнесу, наведених у колонці 2 рядків 3, 4 цієї таблиці, крім випадків, включених до ліній бізнесу, наведених у колонці 2 рядків 19, 20 цієї таблиці</t>
  </si>
  <si>
    <t>КАСКО</t>
  </si>
  <si>
    <t xml:space="preserve">1. Клас 3 – страхування наземних транспортних засобів (крім залізничного рухомого складу), крім випадків, включених до ліній бізнесу, наведених у колонці 2 рядків 19, 20 цієї таблиці.
2. Клас 4 – страхування залізничного рухомого складу, крім випадків, включених до ліній бізнесу, наведених у колонці 2 рядків 19, 20 цієї таблиці </t>
  </si>
  <si>
    <t>МАТ-майно</t>
  </si>
  <si>
    <t>1. Клас 5 – страхування повітряних суден, крім випадків, включених до ліній бізнесу, наведених у колонці 2 рядків 19, 20 цієї таблиці.
2. Клас 6 – страхування водних суден (морських суден, суден внутрішнього плавання, інших суден, ніж морські судна та судна внутрішнього плавання, та інших самохідних чи несамохідних плавучих споруд), крім випадків, включених до ліній бізнесу, наведених у колонці 2 рядків 19, 20 цієї таблиці.
3. Клас 7 – страхування майна, що перевозиться [включаючи вантаж, багаж (вантажобагаж)], крім випадків, включених до ліній бізнесу, наведених у колонці 2 рядків 19, 20 цієї таблиці</t>
  </si>
  <si>
    <t>1. Клас 11 – страхування відповідальності, яка виникає внаслідок  використання повітряного  судна (у тому числі відповідальності
перевізника), крім випадків, включених до ліній бізнесу, наведених у колонці 2 рядків 19, 20 цієї таблиці.
2. Клас 12 – страхування відповідальності, яка виникає внаслідок використання водного судна (у тому числі відповідальності перевізника), крім випадків, включених до ліній бізнесу, наведених у колонці 2 рядків 19, 20 цієї таблиці</t>
  </si>
  <si>
    <t>Здоров’я (крім медичного страхування)</t>
  </si>
  <si>
    <t>Інша моторна відповідальність</t>
  </si>
  <si>
    <t>Майно, крім страхування сільськогосподарської продукції</t>
  </si>
  <si>
    <t>МАТ-відповідальність</t>
  </si>
  <si>
    <t>1. Клас 8 – страхування майна від вогню та небезпечного впливу природних явищ, крім  страхування сільськогосподарської продукції та випадків, включених до ліній бізнесу, наведених у колонці 2 рядків 19, 20 цієї таблиці.
2. Клас 9 – страхування майна від шкоди, заподіяної градом, морозом, іншими подіями (включаючи крадіжку, розбій, грабіж, умисне пошкодження / знищення майна), крім подій, визначених у класі 8, за винятком страхування сільськогосподарської продукції, крім випадків, включених до ліній бізнесу,
наведених у колонці 2 рядків 19, 20 цієї таблиці</t>
  </si>
  <si>
    <t>Майно (страхування сільськогосподарської продукції з державною підтримкою)</t>
  </si>
  <si>
    <t>1. Клас 8 – страхування майна від вогню та небезпечного впливу природних явищ за договорами страхування сільськогосподарської продукції з державною підтримкою, крім випадків, включених до ліній бізнесу, наведених у колонці 2 рядків 19, 20 цієї таблиці.
2. Клас 9 – страхування майна від шкоди, заподіяної градом, морозом, іншими подіями (включаючи крадіжку, розбій, грабіж, умисне пошкодження / знищення майна), крім подій, визначених у класі 8, за договорами страхування сільськогосподарської продукції з державною підтримкою, крім випадків, включених до ліній бізнесу, наведених у колонці 2 рядків 19, 20 цієї таблиці</t>
  </si>
  <si>
    <t>Майно (страхування сільськогосподарської продукції без державної підтримки)</t>
  </si>
  <si>
    <t>1. Клас 8 – страхування майна від вогню та небезпечного впливу природних явищ за договорами страхування сільськогосподарської продукції іншими, ніж страхування сільськогосподарської продукції без державної підтримки, та крім випадків, включених до ліній бізнесу, наведених у колонці 2 рядків 19, 20 цієї таблиці.
2. Клас 9 – страхування майна від шкоди, заподіяної градом, морозом, іншими подіями (включаючи крадіжку, розбій, грабіж, умисне пошкодження / знищення майна), крім подій, визначених у класі 8, за договорами страхування сільськогосподарської продукції іншими, ніж страхування сільськогосподарської продукції без державної підтримки, та крім випадків, включених до ліній бізнесу, наведених у колонці 2 рядків 19, 20 цієї таблиці</t>
  </si>
  <si>
    <t>Інші ризики в межах класу 13 – страхування іншої відповідальності (крім визначеної в класах 10, 11, 12), крім страхування відповідальності оператора ядерної установки за ядерну шкоду, яка може бути заподіяна внаслідок ядерного інциденту, та крім страхування відповідальності суб’єкта митного режиму, включених до ліній бізнесу, наведених у колонці 2 рядків 13, 14 цієї таблиці, та крім випадків, включених до ліній бізнесу, наведених у колонці 2 рядків 19, 20 цієї таблиці</t>
  </si>
  <si>
    <t>Страхування відповідальності суб’єкта митного режиму</t>
  </si>
  <si>
    <t>Інші ризики в межах класу 13 – страхування іншої відповідальності (крім визначеної в класах 10, 11, 12) у частині страхування відповідальності особи (суб’єкта митного режиму) за невиконання обов’язку зі сплати митних платежів на користь митного органу відповідно до Митного кодексу України, крім випадків, включених до ліній бізнесу, наведених у колонці 2 рядків 19, 20 цієї таблиці</t>
  </si>
  <si>
    <t>Ризик «страхування відповідальності оператора ядерної установки за ядерну шкоду, яка може бути заподіяна внаслідок ядерного інциденту, що здійснюється відповідно до Закону України “Про цивільну відповідальність за ядерну шкоду та її фінансове забезпечення”, без обмежень та особливостей, які надають підстави для застосування спрощеного підходу для розрахунку капіталу платоспроможності та мінімального капіталу» у межах класу 13 – страхування іншої відповідальності (крім визначеної у класах 10, 11, 12) за договорами страхування відповідальності оператора ядерної установки за ядерну шкоду, яка може бути заподіяна внаслідок ядерного інциденту, крім випадків, включених до ліній бізнесу, наведених у колонці 2 рядків 19, 20 цієї таблиці</t>
  </si>
  <si>
    <t>Кредит, порука</t>
  </si>
  <si>
    <t>1. Клас 14 – страхування кредитів.
2. Клас 15 – страхування поруки (гарантії), крім випадків, включених до ліній бізнесу, наведених у колонці 2 рядків 19, 20 цієї таблиці</t>
  </si>
  <si>
    <t>Судові витрати</t>
  </si>
  <si>
    <t>Клас 17 – страхування судових витрат, крім випадків, включених до ліній бізнесу, наведених у колонці 2 рядків 19, 20 цієї таблиці</t>
  </si>
  <si>
    <t>Асистанс</t>
  </si>
  <si>
    <t>Клас 18 – страхування витрат, пов’язаних з наданням допомоги (асистанс) особам, які потрапили у скрутне становище під час здійснення подорожі, крім випадків, включених до ліній бізнесу, наведених у колонці 2 рядків 19, 20 цієї таблиці</t>
  </si>
  <si>
    <t>Фінансові ризики</t>
  </si>
  <si>
    <t>Клас 16 – страхування інших фінансових ризиків (крім визначених класами 14, 15), крім випадків, включених до ліній бізнесу, наведених у колонці 2 рядків 19, 20 цієї таблиці</t>
  </si>
  <si>
    <t>Ануїтети за договорами страхування іншого, ніж страхування життя, і пов’язані з іншими зобов’язаннями</t>
  </si>
  <si>
    <t>Страхування за класами страхування іншого ніж страхування життя, крім класу 1 – страхування від нещасного випадку (у тому числі на випадок виробничої травми та професійного захворювання) та класу 2 – страхування на випадок хвороби (у тому числі медичне страхування), що передбачає здійснення ануїтетних виплат</t>
  </si>
  <si>
    <t>Line - Map'!A1</t>
  </si>
  <si>
    <t>Лінії бізнесу</t>
  </si>
  <si>
    <t>рік, в якому подається План діяльності</t>
  </si>
  <si>
    <t>Ануїтети за договорами страхування іншого, ніж страхування життя, і пов’язані із зобов’язаннями страхування здоров’я</t>
  </si>
  <si>
    <t>Страхування відповідальності оператора ядерної установки</t>
  </si>
  <si>
    <t xml:space="preserve">Ризик виникнення збитків чи додаткових втрат або недоотримання запланованих доходів, або виникнення несприятливої зміни вартості страхових зобов’язань внаслідок неадекватних припущень, здійснених під час ціноутворення та резервування, катастрофічний ризик у страхуванні іншому, ніж страхування життя
</t>
  </si>
  <si>
    <t>Кредитний ризик</t>
  </si>
  <si>
    <t>Ризик виникнення збитків або додаткових втрат або недоотримання запланованих доходів унаслідок допущення недоліків або помилок в організації та здійсненні внутрішніх процесів, навмисних або ненавмисних дій працівників/посередників та інших осіб, які працюють за дорученням надавача фінансових послуг, включаючи шахрайство, збоїв у роботі інформаційних систем надавача фінансових послуг або внаслідок впливу зовнішніх факторів, стратегічний та репутаційний ризик страховика</t>
  </si>
  <si>
    <t>Ризик виникнення збитків або додаткових втрат або недоотримання запланованих доходів  і зменшення вартості активів та відповідної втрати капіталу , який виникає унаслідок невиконання боржником/контрагентом узятих на себе зобов’язань відповідно до умов договору в належні строки.</t>
  </si>
  <si>
    <t>4=3/ 1_Prem_3 %</t>
  </si>
  <si>
    <t>Рівень комісійної винагороди</t>
  </si>
  <si>
    <t>9=5+6+7+8</t>
  </si>
  <si>
    <t>15=11+12+13+14</t>
  </si>
  <si>
    <t>IRPL0001-IRPL0006 Код  лінії бізнесу (довідник Н011)</t>
  </si>
  <si>
    <t>IRPL0020  Код  лінії бізнесу (довідник Н011)</t>
  </si>
  <si>
    <t>IRB30002, H032=01, Код  лінії бізнесу (довідник Н011)</t>
  </si>
  <si>
    <t>Відповідальність (крім страхування відповідальності оператора ядерної установки та крім страхування відповідальності суб’єкта митного режиму)</t>
  </si>
  <si>
    <t>Інформація щодо резерву премій за договорами вихідного перестрахування</t>
  </si>
  <si>
    <t>IRPL0008-IRPL0009 Код  лінії бізнесу (довідник Н011)</t>
  </si>
  <si>
    <t>IRB10008</t>
  </si>
  <si>
    <t>IRB10011</t>
  </si>
  <si>
    <t>IRB10013</t>
  </si>
  <si>
    <t>IRB10018</t>
  </si>
  <si>
    <t>Статті активів</t>
  </si>
  <si>
    <t>Рік +3</t>
  </si>
  <si>
    <t>3</t>
  </si>
  <si>
    <t>3.1</t>
  </si>
  <si>
    <t>3.2</t>
  </si>
  <si>
    <t>4</t>
  </si>
  <si>
    <t>4.1</t>
  </si>
  <si>
    <t>4.2</t>
  </si>
  <si>
    <t>5</t>
  </si>
  <si>
    <t>5.1</t>
  </si>
  <si>
    <t>5.2</t>
  </si>
  <si>
    <t>6</t>
  </si>
  <si>
    <t>6.1</t>
  </si>
  <si>
    <t>6.2</t>
  </si>
  <si>
    <t>Інша частка участі в капіталі</t>
  </si>
  <si>
    <t>Резерв переоцінки основних засобів та нематеріальних активів</t>
  </si>
  <si>
    <t>Нерозподілений прибуток/(непокритий збиток) попередніх періодів</t>
  </si>
  <si>
    <t>Прибуток (збиток) звітного періоду</t>
  </si>
  <si>
    <t>2.3</t>
  </si>
  <si>
    <t>3.3</t>
  </si>
  <si>
    <t>4.3</t>
  </si>
  <si>
    <t>5.3</t>
  </si>
  <si>
    <t>Статті капіталу</t>
  </si>
  <si>
    <t xml:space="preserve">Інвестиційні доходи </t>
  </si>
  <si>
    <t xml:space="preserve">Витрати на управління інвестиціями </t>
  </si>
  <si>
    <t>IRPL0041</t>
  </si>
  <si>
    <t>5=4/3%</t>
  </si>
  <si>
    <t>7=6/4%</t>
  </si>
  <si>
    <t>9=8/6%</t>
  </si>
  <si>
    <t>11=10/8%</t>
  </si>
  <si>
    <t>Зароблені премії</t>
  </si>
  <si>
    <t>IRPL0011</t>
  </si>
  <si>
    <t>Доходи від розміщення коштів у централізованих страхових резервних фондах Моторного (транспортного) страхового бюро України</t>
  </si>
  <si>
    <t>IRPL0034</t>
  </si>
  <si>
    <t>Комісійний дохід від інших страховиків та перестраховиків</t>
  </si>
  <si>
    <t>Інші аквізиційні витрати (за виключенням комісійної винагороди страхових посередників, ті що не враховані в попередніх статтях і на попередніх вкладках)</t>
  </si>
  <si>
    <t>Capital</t>
  </si>
  <si>
    <t>Obligations</t>
  </si>
  <si>
    <t>Assets</t>
  </si>
  <si>
    <t xml:space="preserve">Інші доходи страхової (перестрахової) діяльності </t>
  </si>
  <si>
    <t>Інші витрати страхової (перестрахової) діяльності</t>
  </si>
  <si>
    <t>1. Клас 1 – страхування від нещасного випадку (у тому числі на випадок виробничої травми та професійного захворювання), що передбачає здійснення ануїтетних виплат.
2. Клас 2 – страхування на випадок хвороби (у тому числі медичне страхування), що передбачає здійснення ануїтетних виплат</t>
  </si>
  <si>
    <t>Cash Flow</t>
  </si>
  <si>
    <t>Звіт про рух грошових коштів</t>
  </si>
  <si>
    <t>Залишок коштів на початок періоду</t>
  </si>
  <si>
    <t>IRCF0049</t>
  </si>
  <si>
    <t>Чистий pyx грошових коштів за звітний період</t>
  </si>
  <si>
    <t>IRCF0050</t>
  </si>
  <si>
    <t>Вплив курсових різниць на залишок коштів</t>
  </si>
  <si>
    <t>Залишок коштів на кінець періоду</t>
  </si>
  <si>
    <t>IRCF0001</t>
  </si>
  <si>
    <t>1.1.1.</t>
  </si>
  <si>
    <t>IRCF0009</t>
  </si>
  <si>
    <t>1.2.1.</t>
  </si>
  <si>
    <t>1.2.2.</t>
  </si>
  <si>
    <t>1.2.3.</t>
  </si>
  <si>
    <t>IRCF0017</t>
  </si>
  <si>
    <t>IRCF0040</t>
  </si>
  <si>
    <t>Збільшення залишку грошових коштів за рахунок коливань валютних курсів (додатня курсова різниця)</t>
  </si>
  <si>
    <t>Зменшення залишку грошових коштів за рахунок коливань валютних курсів (від'ємна курсова різниця)</t>
  </si>
  <si>
    <t>IRCF0019+IRCF0050</t>
  </si>
  <si>
    <t>IRCF0051</t>
  </si>
  <si>
    <t>IRCF0052</t>
  </si>
  <si>
    <t>Чистий рух грошових коштів за страховою (перестраховою) діяльністю</t>
  </si>
  <si>
    <t>Чистий рyx коштів від інвестиційної  діяльності</t>
  </si>
  <si>
    <t>Чистий рyx коштів від фінансової діяльності</t>
  </si>
  <si>
    <t>Резерв премій, у тому числі:</t>
  </si>
  <si>
    <t>Резерв збитків, у тому числі:</t>
  </si>
  <si>
    <t>2</t>
  </si>
  <si>
    <t>7</t>
  </si>
  <si>
    <t>Інформація про зобов'язання інші, ніж зобов'язання за договорами страхування (перестрахування), що забезпечені активами страховика</t>
  </si>
  <si>
    <t>ВСЬОГО</t>
  </si>
  <si>
    <t>Короткий опис (суть заборгованості) та правочин, на підставі якого виникло таке зобов'язання</t>
  </si>
  <si>
    <t>Балансова вартість зобов'язання</t>
  </si>
  <si>
    <t>Величина вартості зобов'язання, що врахована під час розрахунку регулятивного капіталу, тис. грн</t>
  </si>
  <si>
    <t>попередній рік станом на 31.12</t>
  </si>
  <si>
    <t>1</t>
  </si>
  <si>
    <t>Балансова вартість активу</t>
  </si>
  <si>
    <t>2.4</t>
  </si>
  <si>
    <t>3.4</t>
  </si>
  <si>
    <t>4.4</t>
  </si>
  <si>
    <t>5.4</t>
  </si>
  <si>
    <t>6.3</t>
  </si>
  <si>
    <t>6.4</t>
  </si>
  <si>
    <t xml:space="preserve">Розкривається інформація про зобов'язання інші, ніж зобов'язання за договорами страхування (перестрахування), що забезпечені активами страховика. Заповнюється у разі якщо при визначенні суми прийнятного регулятивного капіталу до суми зобов'язань страховика не враховуються суми зобов’язань інших, ніж зобов’язання за договорами страхування (перестрахування), що забезпечені активами страховика, яка не перевищує розміру відповідного забезпечення </t>
  </si>
  <si>
    <t>УСЬОГО:</t>
  </si>
  <si>
    <t>1. Грошові кошти на поточному рахунку, кошти на рахунках умовного зберігання (ескроу) та банківські вклади (депозити), дебіторська заборгованість за нарахованими відсотками за такими рахунками та вкладами (депозитами), у тому числі:</t>
  </si>
  <si>
    <t>1) грошові кошти на поточних рахунках та дебіторська заборгованість за нарахованими відсотками за такими рахунками</t>
  </si>
  <si>
    <t>2) кошти на рахунках умовного зберігання (ескроу) та дебіторська заборгованість за нарахованими відсотками за такими рахунками</t>
  </si>
  <si>
    <t xml:space="preserve">3) банківські вклади (депозити) та дебіторська заборгованість за нарахованими відсотками за такими вкладами (депозитами) </t>
  </si>
  <si>
    <t>2. Нерухоме майно</t>
  </si>
  <si>
    <t xml:space="preserve">3. Цінні папери, а також дебіторська заборгованість за нарахованими відсотками за такими цінними паперами (у разі наявності умов нарахування відсотків за такими цінними паперами), у тому числі: </t>
  </si>
  <si>
    <t>акції</t>
  </si>
  <si>
    <t xml:space="preserve">корпоративні облігації (крім цільових облігацій) </t>
  </si>
  <si>
    <t>з них корпоративні облігації таких українських емітентів (назва та код ЄДРПОУ емітента):</t>
  </si>
  <si>
    <t>облігації внутрішніх місцевих позик</t>
  </si>
  <si>
    <t xml:space="preserve">облігації міжнародних фінансових організацій </t>
  </si>
  <si>
    <t>цінні папери іноземних держав-емітентів:</t>
  </si>
  <si>
    <t xml:space="preserve">4. Державні цінні папери, а також дебіторська заборгованість за нарахованими відсотками за такими державними цінними паперами </t>
  </si>
  <si>
    <t>з них облігації зовнішніх державних позик України, придбані/набуті у власність до 01 січня 2024 року</t>
  </si>
  <si>
    <t>5. Технічні резерви за договорами вихідного перестрахування:</t>
  </si>
  <si>
    <t>з них резерв збитків за договорами вихідного перестрахування</t>
  </si>
  <si>
    <t xml:space="preserve">технічні резерви за договорами вихідного перестрахування ризиків за класом страхування 13, укладеними ядерним страховим пулом та/або уповноваженою ним особою, що діє від імені страховиків - членів ядерного страхового пулу
</t>
  </si>
  <si>
    <t>з них технічні резерви інші (крім зазначених у рядках 38, 39 таблиці 5 пункту 5 цього додатка), в тому числі:</t>
  </si>
  <si>
    <t>7. Готівка в касі</t>
  </si>
  <si>
    <t>8. Залишки коштів у централізованих страхових резервних фондах, що сплачені страховиками до централізованих страхових резервних фондів Моторного (транспортного) страхового бюро України (далі - МТСБУ):</t>
  </si>
  <si>
    <t>9. Непрострочена дебіторська заборгованість, включаючи резерв очікуваних кредитних збитків за такою непростроченою дебіторською заборгованістю, у тому числі :</t>
  </si>
  <si>
    <t>з них непрострочена дебіторська заборгованість за розміщеними грошовими коштами страховика в гарантійних фондах асистанських компаній та/або безпосередньо в гарантійних фондах закладів охорони здоров’я</t>
  </si>
  <si>
    <t>з них непрострочена дебіторська заборгованість за здійсненими страховими виплатами (страховими відшкодуваннями) за іншого страховика за договорами страхування в межах класу страхування 10 та угодами з прямого врегулювання збитків (вимог) за такими договорами</t>
  </si>
  <si>
    <t>з них непрострочена дебіторська заборгованість за здійсненими страховими виплатами (страховими відшкодуваннями) за іншого страховика згідно з умовами договору співстрахування, укладеного разом із таким страховиком</t>
  </si>
  <si>
    <t xml:space="preserve">з них інша непрострочена дебіторська заборгованість за нарахованими відсотками від розміщення залишків коштів у централізованих страхових резервних фондах Моторного (транспортного) страхового бюро України </t>
  </si>
  <si>
    <t>з них інша непрострочена дебіторська заборгованість, крім дебіторської заборгованості за операціями страхування та перестрахування, в обсязі, що не перевищує суми кредиторської заборгованості іншої, крім кредиторської заборгованості, за операціями страхування та перестрахування</t>
  </si>
  <si>
    <t>10) Активи з права користування відповідно до міжнародного стандарту фінансової звітності 16 «Оренда» у розмірі, що не перевищує розміру відповідного орендного зобов’язання</t>
  </si>
  <si>
    <t>5=4/2%</t>
  </si>
  <si>
    <t>8=6+7</t>
  </si>
  <si>
    <t>12=10+11</t>
  </si>
  <si>
    <t>13=12/10%</t>
  </si>
  <si>
    <t>Інформація про складові регулятивного капіталу страховика</t>
  </si>
  <si>
    <t xml:space="preserve">Загальна сума зобов’язань страховика (далі - Загальна сума зобов’язань), визначена відповідно до пункту 20 глави 4 розділу II Положення </t>
  </si>
  <si>
    <t>Сума зобов’язань інших, ніж зобов’язання за договорами страхування (перестрахування), що забезпечені активами страховика, яка не перевищує розміру відповідного забезпечення</t>
  </si>
  <si>
    <t>IІ. Сума складових регулятивного капіталу першого рівня, капіталу другого рівня та капіталу третього рівня</t>
  </si>
  <si>
    <t>2. Складові регулятивного капіталу першого рівня</t>
  </si>
  <si>
    <t>Фактично сплачений зареєстрований статутний капітал, представлений простими акціями, за вирахуванням викуплених власних простих акцій</t>
  </si>
  <si>
    <t xml:space="preserve">   зареєстрований статутний капітал представлений простими акціями</t>
  </si>
  <si>
    <t xml:space="preserve">    власні викуплені прості акції</t>
  </si>
  <si>
    <t xml:space="preserve">    неоплачений капітал представлений простими акціями</t>
  </si>
  <si>
    <t xml:space="preserve"> Емісійні різниці (емісійний дохід) за простими акціями</t>
  </si>
  <si>
    <t>Фактично сплачений зареєстрований статутний капітал за вирахуванням часток, якими володіє страховик у власному статутному капіталі, створений у формі товариства з додатковою відповідальністю, у власному статутному капіталі:</t>
  </si>
  <si>
    <t xml:space="preserve">    зареєстрований статутний капітал </t>
  </si>
  <si>
    <t xml:space="preserve">    неоплачений капітал</t>
  </si>
  <si>
    <t>Резерви та фонди, створені або збільшені за рахунок нерозподіленого прибутку, із них:</t>
  </si>
  <si>
    <t xml:space="preserve">    резервний капітал, що створюється згідно із законодавством України </t>
  </si>
  <si>
    <t xml:space="preserve">    додаткові та спеціальні фонди, що створюється відповідно до статуту страховика для цілей інших, ніж виплата дивідендів</t>
  </si>
  <si>
    <t xml:space="preserve">   інші резерви, що обліковуються у складі власного капіталу страховика, створені страховиком відповідно до внутрішніх документів страховика для виконання зобов’язань за договорами страхування (перестрахування), окрім технічних резервів</t>
  </si>
  <si>
    <t>Непокритий збиток минулих років, розмір якого визначається на підставі фінансової звітності страховика та зазначений у регуляторній звітності страховика</t>
  </si>
  <si>
    <t>Від’ємне значення капіталу другого рівня</t>
  </si>
  <si>
    <t>Позитивна різниця між сумою складових регулятивного капіталу першого рівня, капіталу другого рівня та капіталу третього рівня та надлишком прийнятних активів над Загальною сумою зобов’язань</t>
  </si>
  <si>
    <t xml:space="preserve">3. Складові регулятивного капіталу другого рівня </t>
  </si>
  <si>
    <t>Фактично сплачений зареєстрований статутний капітал, представлений привілейованими акціями, за вирахуванням викуплених власних привілейованих акцій :</t>
  </si>
  <si>
    <t xml:space="preserve">    статутний капітал представлений привілейованими акціями</t>
  </si>
  <si>
    <t xml:space="preserve">    власні викуплені привілейовані акції</t>
  </si>
  <si>
    <t xml:space="preserve">    неоплачений капітал представлений привілейованими акціями</t>
  </si>
  <si>
    <t>Емісійні різниці (емісійний дохід) за привілейованими акціями</t>
  </si>
  <si>
    <t>Субординований борг, за яким строк його залучення становить не менше 10 років, водночас термін до початку погашення становить не менше п’яти років, та отримано дозвіл Національного банку України (далі - Національний банк) на врахування залучених коштів на умовах субординованого боргу до регулятивного капіталу</t>
  </si>
  <si>
    <t xml:space="preserve">Прибуток поточного та звітного року, із них : </t>
  </si>
  <si>
    <t xml:space="preserve">     прибуток поточного року </t>
  </si>
  <si>
    <t xml:space="preserve">Інші складові регулятивного капіталу другого рівня, що не були включені до регулятивного капіталу першого рівня </t>
  </si>
  <si>
    <t>Збиток звітного та поточного року, із них :</t>
  </si>
  <si>
    <t>Позитивна різниця між надлишком прийнятних активів над Загальною сумою зобов’язань та сумою складових регулятивного капіталу першого рівня, капіталу другого рівня та капіталу третього рівня</t>
  </si>
  <si>
    <t xml:space="preserve">4. Складові регулятивного капіталу третього рівня </t>
  </si>
  <si>
    <t>Cубординований борг, за яким строк його залучення становить не менше п’яти років та отримано дозвіл Національного банку на врахування залучених коштів на умовах субординованого боргу до регулятивного капіталу страховика</t>
  </si>
  <si>
    <t>Інші складові регулятивного капіталу третього рівня, що не були включені до регулятивного капіталу першого та другого рівнів</t>
  </si>
  <si>
    <t>5. Сума прийнятного регулятивного капіталу для виконання вимог до капіталу платоспроможності страховика з урахуванням вимог до пропорцій суми складових рівнів капіталу та обмеження загальною сумою регулятивного капіталу</t>
  </si>
  <si>
    <t>Сума складових регулятивного капіталу першого рівня</t>
  </si>
  <si>
    <t xml:space="preserve">Сума складових регулятивного капіталу другого рівня </t>
  </si>
  <si>
    <t xml:space="preserve">Сума складових регулятивного капіталу третього рівня </t>
  </si>
  <si>
    <t>6. Сума прийнятного регулятивного капіталу для виконання вимог до мінімального капіталу з урахуванням вимог до пропорцій суми складових рівнів капіталу та обмеження загальною сумою регулятивного капіталу</t>
  </si>
  <si>
    <t>Сума складових прийнятного регулятивного капіталу першого рівня</t>
  </si>
  <si>
    <t>Сума складових прийнятного регулятивного капіталу другого рівня</t>
  </si>
  <si>
    <t>1. Капітал платоспроможності страховика, який отримав ліцензію на здійснення діяльності лише за класами страхування іншого, ніж страхування життя</t>
  </si>
  <si>
    <t>Розмір значення капіталу платоспроможності, розрахованого на основі страхових премій</t>
  </si>
  <si>
    <t>Розмір значення капіталу платоспроможності, розрахованого на основі страхових виплат</t>
  </si>
  <si>
    <t>Страхові премії, нараховані за розрахунковий період 1, зокрема:</t>
  </si>
  <si>
    <t>Страхові премії за лініями бізнесу страхування відповідальності за договорами страхування та вхідного перестрахування, нараховані за розрахунковий період 1</t>
  </si>
  <si>
    <t>Страхові премії за лініями бізнесу іншими, ніж лінії бізнесу страхування відповідальності за договорами страхування та вхідного перестрахування, нараховані за розрахунковий період 1</t>
  </si>
  <si>
    <t>Податок на дохід за договорами страхування, співстрахування і перестрахування за розрахунковий період 1</t>
  </si>
  <si>
    <t>Коефіцієнт ефективності перестрахування на дату розрахунку</t>
  </si>
  <si>
    <t>Розмір збитків (брутто)</t>
  </si>
  <si>
    <t>Розмір чистих збитків (нетто)</t>
  </si>
  <si>
    <t>Страхові виплати, нараховані за розрахунковий період 2</t>
  </si>
  <si>
    <t>Витрати на врегулювання збитків, нараховані за розрахунковий період 2</t>
  </si>
  <si>
    <t>Частки страхових виплат, нарахованих до отримання від страховиків (перестраховиків) за розрахунковий період 2</t>
  </si>
  <si>
    <t>Частки витрат на врегулювання збитків, нарахованих до отримання від страховиків (перестраховиків) за розрахунковий період 2</t>
  </si>
  <si>
    <t>Розмір збитків за лініями бізнесу страхування відповідальності</t>
  </si>
  <si>
    <t>Страхові виплати (страхові відшкодування) за лініями бізнесу страхування відповідальності, нараховані за розрахунковий період 2</t>
  </si>
  <si>
    <t>Витрати на врегулювання збитків за лініями бізнесу страхування відповідальності, нараховані за розрахунковий період 2</t>
  </si>
  <si>
    <t>Розмір збитків за лініями бізнесу іншими, ніж лінії бізнесу страхування відповідальності</t>
  </si>
  <si>
    <t>Страхові виплати (страхові відшкодування) за лініями бізнесу іншими, ніж лінії бізнесу страхування відповідальності, нараховані за розрахунковий період 2</t>
  </si>
  <si>
    <t>Витрати на врегулювання збитків за лініями бізнесу іншими, ніж лінії бізнесу страхування відповідальності, нараховані за розрахунковий період 2</t>
  </si>
  <si>
    <t xml:space="preserve">Інформація про розрахунок капіталу платоспроможності та мінімального капіталу страховика </t>
  </si>
  <si>
    <t>Прийнятний регулятивний капітал для виконання вимог до капіталу платоспроможності, тис.грн.</t>
  </si>
  <si>
    <t>Величина перевищення прийнятного регулятивного капіталу над SCR, тис.грн.</t>
  </si>
  <si>
    <t>Величина перевищення прийнятного регулятивного капіталу над SCR, %</t>
  </si>
  <si>
    <t>Прийнятний регулятивний капітал страховика для виконання вимог до мінімального капіталу, тис.грн.</t>
  </si>
  <si>
    <t>Величина перевищення прийнятного регулятивного капіталу над MCR, тис.грн.</t>
  </si>
  <si>
    <t>Величина перевищення прийнятного регулятивного капіталу над MCR, %</t>
  </si>
  <si>
    <t>Відхилення</t>
  </si>
  <si>
    <t>Страхувальник – фізична особа</t>
  </si>
  <si>
    <t>IRPL0001-IRPL0006 Код  лінії бізнесу (довідник Н011, H015)</t>
  </si>
  <si>
    <t xml:space="preserve">Перестрахувальник </t>
  </si>
  <si>
    <t>Типи контрагентів</t>
  </si>
  <si>
    <t xml:space="preserve">Страхувальник – юридична особа, фізична особа-підприємець </t>
  </si>
  <si>
    <t>01</t>
  </si>
  <si>
    <t>Агентська мережа (фізичні, ФОП та юридичні особи) (крім 02, 04, 05, 06, 07, 10)</t>
  </si>
  <si>
    <t>02</t>
  </si>
  <si>
    <t>Інший страховик</t>
  </si>
  <si>
    <t>03</t>
  </si>
  <si>
    <t xml:space="preserve">Прямі продажі страховика </t>
  </si>
  <si>
    <t>04</t>
  </si>
  <si>
    <t>Банк (у т.ч. банківський агрегатор)</t>
  </si>
  <si>
    <t>05</t>
  </si>
  <si>
    <t>Туристичний оператор (туроператор) та/або туристичне агенство</t>
  </si>
  <si>
    <t>06</t>
  </si>
  <si>
    <t>Торгова мережа</t>
  </si>
  <si>
    <t>07</t>
  </si>
  <si>
    <t>Автосалон</t>
  </si>
  <si>
    <t>08</t>
  </si>
  <si>
    <t>Онлайн агрегатори (крім 04)</t>
  </si>
  <si>
    <t>09</t>
  </si>
  <si>
    <t>Заклад охорони здоров'я</t>
  </si>
  <si>
    <t>10</t>
  </si>
  <si>
    <t>Страховий/перестраховий брокер</t>
  </si>
  <si>
    <t>IRPL0001-IRPL0006 Код  лінії бізнесу (довідник Н011, Н031)</t>
  </si>
  <si>
    <t>Канали збуту</t>
  </si>
  <si>
    <t>Обов’язкове страхування цивільної відповідальності власників  наземних транспортних засобів (ОСЦПВ)</t>
  </si>
  <si>
    <t>Здоров’я (медичне страхування)</t>
  </si>
  <si>
    <t>x</t>
  </si>
  <si>
    <t>8</t>
  </si>
  <si>
    <t>9</t>
  </si>
  <si>
    <t>12</t>
  </si>
  <si>
    <t>13</t>
  </si>
  <si>
    <t>14</t>
  </si>
  <si>
    <t>16</t>
  </si>
  <si>
    <t>I</t>
  </si>
  <si>
    <t>II</t>
  </si>
  <si>
    <t>1.1</t>
  </si>
  <si>
    <t>1.2</t>
  </si>
  <si>
    <t>IRB20001</t>
  </si>
  <si>
    <t>IRB20002</t>
  </si>
  <si>
    <t>IRB20003</t>
  </si>
  <si>
    <t>IRB20004</t>
  </si>
  <si>
    <t>IRB20005</t>
  </si>
  <si>
    <t xml:space="preserve">Неоплачений капітал </t>
  </si>
  <si>
    <t>IRB20006</t>
  </si>
  <si>
    <t>IRB20007</t>
  </si>
  <si>
    <t>IRB20008</t>
  </si>
  <si>
    <t xml:space="preserve">Резерв переоцінки фінансових активів </t>
  </si>
  <si>
    <t>IRB20009</t>
  </si>
  <si>
    <t>IRB20010</t>
  </si>
  <si>
    <t>IRB20011</t>
  </si>
  <si>
    <t>IRB20012</t>
  </si>
  <si>
    <t>IRB20014</t>
  </si>
  <si>
    <t>Власний капітал та резерви, усього</t>
  </si>
  <si>
    <t xml:space="preserve">     збиток поточного року </t>
  </si>
  <si>
    <t>Інвестиційна діяльність</t>
  </si>
  <si>
    <t>5.1.</t>
  </si>
  <si>
    <t>5.2.</t>
  </si>
  <si>
    <t>Розшифровка інших аквізиційних витрат (IRPL0021)  у розрізі окремих статей таких витрат (довідник Н035)</t>
  </si>
  <si>
    <t>Витрати на оплату праці та нарахування на заробітну плату персоналу страховика</t>
  </si>
  <si>
    <t>Інші витрати на працівників страховика, включаючи витрати на відрядження, витрати на медичне страхування та недержавне пенсійне забезпечення таких працівників</t>
  </si>
  <si>
    <t>Витрати на оплату послуг, робіт експертних та інших залучених організацій або осіб</t>
  </si>
  <si>
    <t>Витрати з обслуговування та забезпечення роботи офісу страховика</t>
  </si>
  <si>
    <t xml:space="preserve">Інші витрати страхової (перестрахової)  діяльності </t>
  </si>
  <si>
    <t>Розшифровка  витрат на ведення і обслуговування страхової діяльності (IRPL0022) у розрізі окремих статей таких витрат  (довідник Н035)</t>
  </si>
  <si>
    <t>Коефіцієнт ефективності інвестиційної діяльності (investment ratio) (NET)</t>
  </si>
  <si>
    <t>Коефіцієнт ефективності діяльності (operating ratio) (NET)</t>
  </si>
  <si>
    <t>Коефіцієнт збитковості  (loss ratio) (GROSS)</t>
  </si>
  <si>
    <t>7=5/3%</t>
  </si>
  <si>
    <t>8=6/4%</t>
  </si>
  <si>
    <t>IR220003</t>
  </si>
  <si>
    <t>IR220007</t>
  </si>
  <si>
    <t>11</t>
  </si>
  <si>
    <t>15</t>
  </si>
  <si>
    <t>з них корпоративні облігації  українських емітентів:</t>
  </si>
  <si>
    <t>з них корпоративні облігації   іноземних емітентів:</t>
  </si>
  <si>
    <t>з них технічні резерви інші</t>
  </si>
  <si>
    <r>
      <t xml:space="preserve">з них технічні резерви за договорами вихідного перестрахування ризиків за класом страхування 13, укладеними </t>
    </r>
    <r>
      <rPr>
        <b/>
        <sz val="9"/>
        <color theme="1"/>
        <rFont val="Times New Roman"/>
        <family val="1"/>
        <charset val="204"/>
      </rPr>
      <t>ядерним страховим пулом</t>
    </r>
    <r>
      <rPr>
        <sz val="9"/>
        <color theme="1"/>
        <rFont val="Times New Roman"/>
        <family val="1"/>
        <charset val="204"/>
      </rPr>
      <t xml:space="preserve"> та/або уповноваженою ним особою, що діє від імені страховиків - членів ядерного страхового пулу
</t>
    </r>
  </si>
  <si>
    <t>Резерви та фонди, створені або збільшені за рахунок нерозподіленого прибутку</t>
  </si>
  <si>
    <t>Прибуток поточного та звітного року</t>
  </si>
  <si>
    <t>Збиток звітного та поточного року</t>
  </si>
  <si>
    <t>1. Грошові кошти на поточному рахунку, кошти на рахунках умовного зберігання (ескроу) та банківські вклади (депозити), дебіторська заборгованість за нарахованими відсотками за такими рахунками та вкладами (депозитами)</t>
  </si>
  <si>
    <t>Прийнятні активи для розрахунку регулятивного капіталу - Базовий (сприятливий) сценарій</t>
  </si>
  <si>
    <t>Прийнятні активи для розрахунку регулятивного капіталу - Несприятливий сценарій</t>
  </si>
  <si>
    <t>4=3-2</t>
  </si>
  <si>
    <t>7=6-5</t>
  </si>
  <si>
    <t>10=9-8</t>
  </si>
  <si>
    <t>Result</t>
  </si>
  <si>
    <t>Витрати</t>
  </si>
  <si>
    <t>Грошові кошти на поточному рахунку, кошти на рахунках умовного зберігання (ескроу) та банківські вклади (депозити), дебіторська заборгованість за нарахованими відсотками за такими рахунками та вкладами (депозитами)</t>
  </si>
  <si>
    <t>Нерухоме майно</t>
  </si>
  <si>
    <t xml:space="preserve">Цінні папери, а також дебіторська заборгованість за нарахованими відсотками за такими цінними паперами (у разі наявності умов нарахування відсотків за такими цінними паперами), у тому числі: </t>
  </si>
  <si>
    <t xml:space="preserve">Державні цінні папери, а також дебіторська заборгованість за нарахованими відсотками за такими державними цінними паперами </t>
  </si>
  <si>
    <t>Кредити страхувальникам -фізичним особам, які уклали договори страхування життя з накопичувальною складовою</t>
  </si>
  <si>
    <t>Технічні резерви за договорами вихідного перестрахування:</t>
  </si>
  <si>
    <t>Залишки коштів у централізованих страхових резервних фондах, що сплачені страховиками до централізованих страхових резервних фондів Моторного (транспортного) страхового бюро України (далі - МТСБУ):</t>
  </si>
  <si>
    <t>Непрострочена дебіторська заборгованість, включаючи резерв очікуваних кредитних збитків за такою непростроченою дебіторською заборгованістю</t>
  </si>
  <si>
    <t>Активи з права користування відповідно до міжнародного стандарту фінансової звітності 16 «Оренда» у розмірі, що не перевищує розміру відповідного орендного зобов’язання</t>
  </si>
  <si>
    <t>Reservs</t>
  </si>
  <si>
    <t>Прибуток (збиток) поточного та звітного року</t>
  </si>
  <si>
    <t>Result_Збитки</t>
  </si>
  <si>
    <t>Result_Чисті збитки</t>
  </si>
  <si>
    <t>Result_Зароблені премії</t>
  </si>
  <si>
    <t>Result_Чисті зароблені премії</t>
  </si>
  <si>
    <t>Assets_Грошові кошти на поточному рахунку, кошти на рахунках умовного зберігання (ескроу) та банківські вклади (депозити), дебіторська заборгованість за нарахованими відсотками за такими рахунками та вкладами (депозитами)</t>
  </si>
  <si>
    <t>Capital_Прибуток (збиток) поточного та звітного року</t>
  </si>
  <si>
    <t>Result_Витрати</t>
  </si>
  <si>
    <t>Assets_Непрострочена дебіторська заборгованість, включаючи резерв очікуваних кредитних збитків за такою непростроченою дебіторською заборгованістю</t>
  </si>
  <si>
    <t>Capital_Cубординований борг, за яким строк його залучення становить не менше п’яти років та отримано дозвіл Національного банку на врахування залучених коштів на умовах субординованого боргу до регулятивного капіталу страховика</t>
  </si>
  <si>
    <t>Вплив на показники Плану діяльності, тис. грн</t>
  </si>
  <si>
    <t>Підкласи</t>
  </si>
  <si>
    <t>ризик за преміями і резервами в страхуванні іншому, ніж страхування життя</t>
  </si>
  <si>
    <t>катастрофічний ризик у страхуванні іншому, ніж страхування життя</t>
  </si>
  <si>
    <t>юридичний ризик</t>
  </si>
  <si>
    <t>ризики інформаційних систем та інформаційної безпеки страховика</t>
  </si>
  <si>
    <t>стратегічні та репутаційні ризики страховика</t>
  </si>
  <si>
    <t>ризик інвестицій в акції</t>
  </si>
  <si>
    <t>процентний ризик</t>
  </si>
  <si>
    <t>валютний ризик</t>
  </si>
  <si>
    <t>майновий ризик</t>
  </si>
  <si>
    <t xml:space="preserve"> ризик спреду</t>
  </si>
  <si>
    <t>ризик ринкової концентрації</t>
  </si>
  <si>
    <t>ризик дефолту контрагента</t>
  </si>
  <si>
    <t xml:space="preserve">комплаєнс ризик </t>
  </si>
  <si>
    <t>IRPL0020 Код  лінії бізнесу (довідник Н011, Н031)</t>
  </si>
  <si>
    <t>6=5/ 1_Prem_8%</t>
  </si>
  <si>
    <t>8=7/ 1_Prem_14 %</t>
  </si>
  <si>
    <t>10=9/ 1_Prem_16 %</t>
  </si>
  <si>
    <t>12=11/ 1_Prem_18%</t>
  </si>
  <si>
    <t>Інформація щодо резерву збитків  за договорами вихідного перестрахування</t>
  </si>
  <si>
    <t>Загальна модель</t>
  </si>
  <si>
    <t>Спрощена модель</t>
  </si>
  <si>
    <t>Довідково: модель оцінки резерву премій (загальна/спрощена)</t>
  </si>
  <si>
    <t>Інформація щодо резерву збитків за договорами прямого страхування та вхідного перестрахування</t>
  </si>
  <si>
    <t>2.5.</t>
  </si>
  <si>
    <t>Витрати на врегулювання збитків</t>
  </si>
  <si>
    <t>IRPL0018</t>
  </si>
  <si>
    <t>І. Надлишок прийнятних активів для цілей розрахунку регулятивного капіталу над зобов’язаннями страховика</t>
  </si>
  <si>
    <t>Резерв ПРЕМІЙ за договорами прямого страхування та договорами вхідного перестрахування</t>
  </si>
  <si>
    <t>Резерв ЗБИТКІВ за договорами прямого страхування та договорами вхідного перестрахування</t>
  </si>
  <si>
    <t>Резерв ПРЕМІЙ за договорами ВИХІДНОГО перестрахування</t>
  </si>
  <si>
    <t>Резерв ЗБИТКІВ за договорами ВИХІДНОГО перестрахування.</t>
  </si>
  <si>
    <t>Reservs_Резерв ПРЕМІЙ за договорами прямого страхування та договорами вхідного перестрахування</t>
  </si>
  <si>
    <t>Reservs_Резерв ЗБИТКІВ за договорами прямого страхування та договорами вхідного перестрахування</t>
  </si>
  <si>
    <t>Технічні резерви за договорами прямого страхування та договорами вхідного перестрахування</t>
  </si>
  <si>
    <t>Технічні резерви за договорами вихідного перестрахування</t>
  </si>
  <si>
    <t>попередній рік (01.01.-31.12.20ХХ)</t>
  </si>
  <si>
    <t>Інші лінії бізнесу (сумарно)</t>
  </si>
  <si>
    <t>Заповнюються дані щодо резерву премій за договорами вихідного перестрахування та резервів збитків за договорами вихідного перестрахування.</t>
  </si>
  <si>
    <t>Розкривається інформація щодо сформованих технічних резервів (в залежності від обраної моделі оцінки) в тому числі в розрізі окремих складових.</t>
  </si>
  <si>
    <t>Страхувальник – державне (комунальне) підприємство, орган державної влади або місцевого самоврядування</t>
  </si>
  <si>
    <t>IRPL0040</t>
  </si>
  <si>
    <t>IRCF0008+IRCF0012</t>
  </si>
  <si>
    <t>6. Готівка в касі</t>
  </si>
  <si>
    <t>7. Залишки коштів у централізованих страхових резервних фондах, що сплачені страховиками до централізованих страхових резервних фондів Моторного (транспортного) страхового бюро України (далі - МТСБУ):</t>
  </si>
  <si>
    <t>8. Непрострочена дебіторська заборгованість, включаючи резерв очікуваних кредитних збитків за такою непростроченою дебіторською заборгованістю</t>
  </si>
  <si>
    <t>9. Активи з права користування відповідно до міжнародного стандарту фінансової звітності 16 «Оренда» у розмірі, що не перевищує розміру відповідного орендного зобов’язання</t>
  </si>
  <si>
    <t>Величина перевищення Активів над Резервами, тис.грн.</t>
  </si>
  <si>
    <t>Величина перевищення Активів над Резервами, %</t>
  </si>
  <si>
    <t>IRPL0031</t>
  </si>
  <si>
    <t>4=3/ Result_3 %</t>
  </si>
  <si>
    <t>10=9/Result_3 %</t>
  </si>
  <si>
    <t>16=15/ Result_3 %</t>
  </si>
  <si>
    <t>18=17/ Result_3 %</t>
  </si>
  <si>
    <t>20=19/ Result_3 %</t>
  </si>
  <si>
    <t xml:space="preserve"> IRB 10011, H032=01, Код  лінії бізнесу (довідник Н011)</t>
  </si>
  <si>
    <t>Зміна обсягу централізованих страхових резервних фондів Моторного (транспортного) страхового бюро України</t>
  </si>
  <si>
    <t>Відрахування/доходи централізованих резервних фондів (які визнаються як витрати) та членські внески до відповідних структур</t>
  </si>
  <si>
    <t>15=14/12%</t>
  </si>
  <si>
    <t xml:space="preserve">у т.ч. Надходження страхових (перестрахових) премій </t>
  </si>
  <si>
    <t>Надходження</t>
  </si>
  <si>
    <t>у т.ч.: Страхові (перестрахові) премії, сплачені перестраховикам</t>
  </si>
  <si>
    <t xml:space="preserve">Витрати </t>
  </si>
  <si>
    <t>Оплата зобов'язань з податку на прибуток</t>
  </si>
  <si>
    <t>за договорами прямого страхування та договорами вхідного перестрахування, до яких було застосовано підхід на основі розподілу премії</t>
  </si>
  <si>
    <t>за договорами прямого страхування та договорами вхідного перестрахування, до яких було застосовано загальну модель оцінки резерву премій</t>
  </si>
  <si>
    <t>маржа ризику в резерві збитків</t>
  </si>
  <si>
    <t>IRB30002, H032=02 Код  лінії бізнесу (довідник Н011)</t>
  </si>
  <si>
    <t>Результат інвестиційної діяльності</t>
  </si>
  <si>
    <t>IRPL0032+IRPL0040-IRPL0041</t>
  </si>
  <si>
    <t>IRPL0010</t>
  </si>
  <si>
    <t>6.</t>
  </si>
  <si>
    <t>Податки</t>
  </si>
  <si>
    <t>6.1.</t>
  </si>
  <si>
    <t>Податок на дохід за договорами страхування (3%)</t>
  </si>
  <si>
    <t>IRPL0007</t>
  </si>
  <si>
    <t>6.2.</t>
  </si>
  <si>
    <t>Податки під час здійснення операцій з перестрахування з перестраховиками-нерезидентами</t>
  </si>
  <si>
    <t>11=9/3%</t>
  </si>
  <si>
    <t>12=10/4%</t>
  </si>
  <si>
    <t>13=7+11%</t>
  </si>
  <si>
    <t>14=8+12%</t>
  </si>
  <si>
    <t>16=15/4%</t>
  </si>
  <si>
    <t>17=14-16%</t>
  </si>
  <si>
    <t>Сприятливий сценарій</t>
  </si>
  <si>
    <t>х</t>
  </si>
  <si>
    <t>3=16_Risk</t>
  </si>
  <si>
    <t>7=16_Risk</t>
  </si>
  <si>
    <t>11=16_Risk</t>
  </si>
  <si>
    <t>Вплив ризиків на показники Capital (таблиця 16.1)</t>
  </si>
  <si>
    <t>Таблиця 16.5 Класифікація ризиків згідно СУР</t>
  </si>
  <si>
    <t>Вплив ризиків на показники Capital (таблиця 16.2)</t>
  </si>
  <si>
    <t>Вплив ризиків на показники Capital (таблиця 16.3)</t>
  </si>
  <si>
    <t>Вплив ризиків на показники Reservs (таблиця 16.1)</t>
  </si>
  <si>
    <t>Вплив ризиків на показники Reservs (таблиця 16.2)</t>
  </si>
  <si>
    <t>Вплив ризиків на показники Reservs (таблиця 16.3)</t>
  </si>
  <si>
    <t>Вплив ризиків на показники Assets (таблиця 16.1)</t>
  </si>
  <si>
    <t>Вплив ризиків на показники Assets (таблиця 16.2)</t>
  </si>
  <si>
    <t>Вплив ризиків на показники Assets (таблиця 16.3)</t>
  </si>
  <si>
    <t xml:space="preserve">на </t>
  </si>
  <si>
    <t>-</t>
  </si>
  <si>
    <t>роки</t>
  </si>
  <si>
    <t>код за ЄДРПОУ</t>
  </si>
  <si>
    <t>підстава:</t>
  </si>
  <si>
    <t>(щорічне оновлення; для отримання ліцензії на здійснення діяльності із страхування; для розширення обсягу ліцензії на здійснення діяльності із страхування; з метою набуття/збільшення/погодження істотної участі у страховику)</t>
  </si>
  <si>
    <t xml:space="preserve">Заповнюються обсяги резервів збитків (RBNS+IBNR). </t>
  </si>
  <si>
    <t>Розкривається сума комісійної винагороди у розрізі каналів збуту: сумарно, а також за лініями бізнесу Здоров’я (медичне страхування), КАСКО, Обов’язкове страхування цивільної відповідальності власників  наземних транспортних засобів (ОСЦПВ) і “Зелена картка”, а також за лінією/лініями бізнесу (кожна окремо), на яку/які здійснюється розширення (у разі розширення ліцензії) (розкриття передбачено за рік, в якому подається план діяльності та наступний рік; рік +2 та рік+3 на даному аркуші розкриттю не підлягають).</t>
  </si>
  <si>
    <t>Рекомендації щодо здійснення контролю/надання додаткової інформації страховиком</t>
  </si>
  <si>
    <t xml:space="preserve">Розкриваються основні грошові потоки і проводиться оцінка достатності грошових коштів. </t>
  </si>
  <si>
    <t xml:space="preserve">Надається інформація щодо складових регулятивного капіталу страховика. </t>
  </si>
  <si>
    <t>Оцінюється динаміка зростання капіталу та структура в розрізі окремих рівнів капіталу</t>
  </si>
  <si>
    <t xml:space="preserve">Надається інформація щодо капіталу страховика згідно звітної форми IRB2. </t>
  </si>
  <si>
    <t>1_Prem</t>
  </si>
  <si>
    <t>1.1_Prem_Channel</t>
  </si>
  <si>
    <t>1.2_Prem_Insurer</t>
  </si>
  <si>
    <t>Line - Map</t>
  </si>
  <si>
    <t>2_Commis</t>
  </si>
  <si>
    <t>2.1_Commis_Сhannel</t>
  </si>
  <si>
    <t>5_LIC</t>
  </si>
  <si>
    <t>6_Reservs_Re</t>
  </si>
  <si>
    <t>7_Cost_Income</t>
  </si>
  <si>
    <t>8_Result</t>
  </si>
  <si>
    <t>9_Сash</t>
  </si>
  <si>
    <t>10_Сapital</t>
  </si>
  <si>
    <t>10_1_Capital_ІRB2</t>
  </si>
  <si>
    <t>11_Reservs</t>
  </si>
  <si>
    <t>12_Obligations</t>
  </si>
  <si>
    <t>13_Assets</t>
  </si>
  <si>
    <t>14_SCR+MCR</t>
  </si>
  <si>
    <t>15_IND</t>
  </si>
  <si>
    <t>16_Risk</t>
  </si>
  <si>
    <t>Risk_map</t>
  </si>
  <si>
    <t>17_Result_worst</t>
  </si>
  <si>
    <t>18_Сapital_worst</t>
  </si>
  <si>
    <t>19_Reservs_worst</t>
  </si>
  <si>
    <t>20_Assets_worst</t>
  </si>
  <si>
    <t>21_SCR+MCR_worst</t>
  </si>
  <si>
    <t>22_IND_worst</t>
  </si>
  <si>
    <t>Комірки світло зеленого та темно зеленого кольору підтягуються автоматично з попередніх  таблиць або розраховуються за формулою</t>
  </si>
  <si>
    <t>Жовті комірки заповнюються вручну або обираються з випадаючого списку (за наявності)</t>
  </si>
  <si>
    <t xml:space="preserve">Лінії бізнесу - у т.ч. ВХІДНЕ ПЕРЕСТРАХУВАННЯ </t>
  </si>
  <si>
    <t>Інформація щодо комісійної винагороди страхових посередників ЗА КАНАЛОМ ЗБУТУ</t>
  </si>
  <si>
    <t xml:space="preserve">Інформація щодо резерву премій за договорами прямого страхування і вхідного перестрахування </t>
  </si>
  <si>
    <t>Сплачені страхові виплати</t>
  </si>
  <si>
    <t>Комісійна винагорода, сплачена  страховим посередникам</t>
  </si>
  <si>
    <t xml:space="preserve">     прибуток звітного року</t>
  </si>
  <si>
    <t xml:space="preserve">     збиток звітного року</t>
  </si>
  <si>
    <t>Комірки позначені "х" не заповнюються</t>
  </si>
  <si>
    <t>8. Непрострочена дебіторська заборгованість, включаючи резерв очікуваних кредитних збитків за такою непростроченою дебіторською заборгованістю:</t>
  </si>
  <si>
    <t>Звіт (аркуш)</t>
  </si>
  <si>
    <t>Назва показника</t>
  </si>
  <si>
    <t>Показник Плану діяльності</t>
  </si>
  <si>
    <t>Сила впливу на цільові показники і наслідки</t>
  </si>
  <si>
    <t>Ймовірність настання</t>
  </si>
  <si>
    <t>Таблиця 16.3 - Ризики, які реалізуються в році+3 від року подання  плану  діяльності</t>
  </si>
  <si>
    <t>Таблиця 16.2 - Ризики, які реалізуються в  році +2 від року подання  плану діяльності</t>
  </si>
  <si>
    <t>Таблиця 16.4 Розподіл ймовірності настання та сили впливу ризиків</t>
  </si>
  <si>
    <t>Сприятливим сценарієм діяльності страховика пропонується вважати результат діяльності, відображений на аркушах 1 - 15. Несприятливим сценарієм діяльності страховика пропонується вважати сценарій, визначений як сприятливий сценарій з урахуванням впливу ризиків, зважених на ймовірність їх настання, та відображений на аркушах 17 - 22.</t>
  </si>
  <si>
    <t>Сила впливу ризиків (%)</t>
  </si>
  <si>
    <t>Фактично сплачений зареєстрований статутний капітал за вирахуванням часток, якими володіє страховик у власному статутному капіталі, створений у формі товариства з додатковою відповідальністю, у власному статутному капіталі</t>
  </si>
  <si>
    <t>Фактично сплачений зареєстрований статутний капітал, представлений привілейованими акціями, за вирахуванням викуплених власних привілейованих акцій</t>
  </si>
  <si>
    <t>3_ReIns'!A1</t>
  </si>
  <si>
    <t>4_LRC'!A1</t>
  </si>
  <si>
    <t xml:space="preserve">Інформація щодо сформованих технічних резервів </t>
  </si>
  <si>
    <t>Відрахування до інших фондів Моторного (транспортного) страхового бюро України</t>
  </si>
  <si>
    <t>1.3.</t>
  </si>
  <si>
    <t>IRPL0035</t>
  </si>
  <si>
    <t>7. Кошти централізованих страхових резервних фондів Моторного (транспортного) страхового бюро України (далі – МТСБУ), що обліковуються за страховиком у таких фондах відповідно до Закону України “Про обов’язкове страхування цивільно-правової відповідальності власників наземних транспортних засобів” (далі  Закон про обов’язкове страхування), а також кошти, що підлягають поверненню страховику з централізованих страхових резервних фондів МТСБУ.</t>
  </si>
  <si>
    <t>Прийнятні активи для розрахунку регулятивного капіталу</t>
  </si>
  <si>
    <t>Прийнятні активи для покриття технічних резервів за договорами прямого страхування та договорами вхідного перестрахування</t>
  </si>
  <si>
    <t>Всього, у т.ч. за каналами збуту:</t>
  </si>
  <si>
    <t>IRPL0022+IRPL0020+IRPL0021+IRPL0036+IRPL0007-IRPL0031+IRPL0035</t>
  </si>
  <si>
    <t>IRPL0022+IRPL0020+IRPL0021-IRPL0023+IRPL0036+IRPL0007+IRPL0010-IRPL0031+IRPL0035</t>
  </si>
  <si>
    <t>Розмір значення капіталу платоспроможності, визначений на кінець попереднього року</t>
  </si>
  <si>
    <t>код відповідно до звітності  з 01.04.2025 IRPL0044</t>
  </si>
  <si>
    <t>2.6.</t>
  </si>
  <si>
    <t>дата затвердження Наглядовою радою страховика</t>
  </si>
  <si>
    <t>Розкривається портфель страхових премій у розрізі ліній бізнесу.</t>
  </si>
  <si>
    <t>Розкривається портфель страхових премій у розрізі каналів збуту: сумарно, а також за лініями бізнесу Здоров’я (медичне страхування), КАСКО, Обов’язкове страхування цивільної відповідальності власників  наземних транспортних засобів (ОСЦПВ) і “Зелена картка”, а також за лінією/лініями бізнесу (кожна окремо), на яку/які здійснюється розширення (у разі розширення ліцензії) (розкриття передбачено за рік, в якому подається план діяльності та наступний рік; рік +2 та рік+3 на даному аркуші розкриттю не підлягають).</t>
  </si>
  <si>
    <t>Розкривається портфель страхових премій у розрізі основних контрагентів страхувальників (розкриття передбачено на рік, в якому подається план діяльності та наступний рік; рік +2 та рік+3 на даному аркуші розкриттю не підлягають).</t>
  </si>
  <si>
    <t>Довідник ліній бізнесу, згідно з яким заповнюються розшифровки на окремих аркушах даної форми</t>
  </si>
  <si>
    <t>Розкривається сума комісійної винагороди у розрізі ліній бізнесу.</t>
  </si>
  <si>
    <t>Розкривається сума перестрахової премії за лініями бізнесу.</t>
  </si>
  <si>
    <t>Заповнюються дані резерву премій (показники можуть набувати від'ємного значення). Довідково розкривається інформація про застосовану модель оцінку резерву премій (загальна/спрощена), а також % маржі ризику в резерві премій станом на останню звітну дату, що передує даті подання плану діяльності (за наявності такої інформації).</t>
  </si>
  <si>
    <t xml:space="preserve">Здійснюється перевірка на співставлення сум резервування і сум страхових виплат наступного кварталу/кварталів. </t>
  </si>
  <si>
    <t xml:space="preserve">Здійснюється співставлення темпів росту витрат з темпами росту страхової премії за відповідний період з  врахуванням фактору нового/діючого бізнесу, а також аналізується розподіл персоналу на той, що продає, і той, що обслуговує, з врахуванням бізнес-моделі продажів, якщо це вказано в описовій частині до Плану діяльності. </t>
  </si>
  <si>
    <t>Заповнюється інформація в розрізі статей доходів і витрат. Суми Витрат (GROSS) та Витрат (NET) використовується для розподілу на лінії бізнесу на аркуші 8_Result</t>
  </si>
  <si>
    <t xml:space="preserve">Розкривається структура прийнятних активів з урахуванням 
- вимог до диверсифікації, 
- вирахування вартості активу, щодо якого відсутнє підтвердження суб'єкта аудиторської діяльності,
- наявних обтяжень, обмежень щодо володіння активом (застава, гарантія, зобов’язання тощо), 
- наявної інформації щодо контрагента-пов’язаної із страховиком особи. </t>
  </si>
  <si>
    <t xml:space="preserve">Здійснюється перевірка на  динаміку зростання активів, в тому числі на частку прийнятних активів у загальному їх підсумку, та на відповідність динаміки зміни активів  динаміці страхової діяльності. </t>
  </si>
  <si>
    <t>Розкривається інформація про розрахунок капіталу платоспроможності та мінімального капіталу страховика. Показники визначаються з урахуванням вимог, встановлених у Положенні про встановлення вимог щодо забезпечення платоспроможності та інвестиційної діяльності страховика №201 (далі - Положення №201)</t>
  </si>
  <si>
    <t xml:space="preserve">Аркуш  заповнюється автоматично з даних, наведених на попередніх аркушах, використовується для обрахування показників виконання вимог до капіталу платоспроможності, мінімального капіталу, вимог до активів для покриття технічних резервів  з метою оцінки дотримання їх страховиком протягом наступних 3х років. </t>
  </si>
  <si>
    <t>Здійснюється перевірка на наявність невиконання будь-якого показника на будь-яку дату в межах Плану діяльності</t>
  </si>
  <si>
    <t>Заповнюється інформація щодо оцінки збитковості окремих ліній бізнесу (GROSS та NET), здійснюється розподіл сумарних витрат (GROSS та NET) на лінії бізнесу і оцінюється комбінований коефіцієнт окремих ліній бізнесу та коефіцієнт ефективності діяльності  (по компанії в цілому). Витрати (GROSS) та Витрати (NET), що зазначені на аркуші 7_Cost_Income, розподіляються за лініями бізнесу згідно облікової політики компанії</t>
  </si>
  <si>
    <t>Вказується трансформація основних коефіцієнтів (звіту з аркушу 8_Result) (без розкриття за окремими лініями бізнесу) під впливом ризиків, відображених на аркуші 16_Risk. Розкривається сума впливу ризиків, зважених на ймовірність настання (БЕЗ урахування позитивного результату застосування методів та інструментів управління ризиками), на відповідні показники звіту з аркушу 8_Result (колонка 9 таблиці 16.1 аркуша 16_Risk). Результат - основні коефіцієнти для несприятливого сценарію діяльності.</t>
  </si>
  <si>
    <t xml:space="preserve">Вказується трансформація cтруктури і обсягу регулятивного капіталу (звіту з аркушу 10_Capital) під впливом ризиків, відображених на аркуші 16_Risk. Розкривається сума впливу ризиків, зважених на ймовірність настання (БЕЗ урахування позитивного результату застосування методів та інструментів управління ризиками), на відповідні показники звіту з аркушу  10_Capital (колонка 9 таблиці 16.1 аркуша 16_Risk).  Результат - регулятивний капітал для несприятливого сценарію діяльності </t>
  </si>
  <si>
    <t xml:space="preserve">Вказується трансформація обсягу технічних резервів (звіту з аркушу 11_Reservs) під впливом ризиків, відображених на аркуші 16_Risk. Розкривається сума впливу ризиків, зважених на ймовірність настання (БЕЗ урахування позитивного результату застосування методів та інструментів управління ризиками), на відповідні показники звіту з аркушу 11_Reservs (колонка 9 таблиці 16.1 аркуша 16_Risk).  Результат - технічні резерви для несприятливого сценарію діяльності </t>
  </si>
  <si>
    <t xml:space="preserve">Вказується трансформація cтруктури і обсягу прийнятних активів (звіту 13_Assets) під впливом ризиків, відображених на аркуші 16_Risk. Розкривається сума впливу ризиків, зважених на ймовірність настання (БЕЗ врахування позитивного результату застосування методів та інструментів управління ризиками), на відповідні показники звіту з аркушу 13_Assets (колонка 9 таблиці 16.1 аркуша 16_Risk).  Результат - прийнятні активи для несприятливого сценарію діяльності </t>
  </si>
  <si>
    <t xml:space="preserve">Аркуш використовується для обрахування виконання вимог до капіталу платоспроможності, мінімального капіталу за несприятливого сценарію діяльності протягом наступних 3х років (за умови реалізацій зазначених на аркуші 16_Risk ризиків). </t>
  </si>
  <si>
    <t>Довідник показників фінансового плану Плану діяльності, на які може впливати реалізація ризиків з аркуша 16_Risk.</t>
  </si>
  <si>
    <t>Інформація щодо Страхових (перестрахових) премій за класами страхування іншого, ніж страхування життя, за виключенням Частки страхових (перестрахових) премій, що повертаються страхувальникам (перестрахувальникам), за лініями бізнесу</t>
  </si>
  <si>
    <t>Інформація щодо ПЕРЕСТРАХОВИХ премій за класами страхування іншого, ніж страхування життя, за виключенням Частки перестрахових премій, що повертаються страхувальникам (перестрахувальникам), за лініями бізнесу</t>
  </si>
  <si>
    <t>Інформація щодо Страхових (перестрахових) премій за класами страхування іншого, ніж страхування життя, за виключенням Частки страхових (перестрахових) премій, що повертаються страхувальникам (перестрахувальникам), ЗА КАНАЛОМ ЗБУТУ</t>
  </si>
  <si>
    <t>у т.ч. Канали збуту за лінією бізнесу Здоров’я (медичне страхування)</t>
  </si>
  <si>
    <t>у т.ч. Канали збуту за лінією бізнесу Обов’язкове страхування цивільної відповідальності власників  наземних транспортних засобів (ОСЦПВ)</t>
  </si>
  <si>
    <t>у т.ч. Канали збуту за лінією бізнесу “Зелена картка”</t>
  </si>
  <si>
    <t>у т.ч. Канали збуту за лінією бізнесу КАСКО</t>
  </si>
  <si>
    <t>у т.ч. Канали збуту за лінією бізнесу, на яку Компанія планує розширити ліцензію</t>
  </si>
  <si>
    <t>Інформація щодо Страхових (перестрахових) премій за класами страхування іншого, ніж страхування життя, за виключенням Частки страхових (перестрахових) премій, що повертаються страхувальникам (перестрахувальникам), ЗА ТИПОМ КОНТРАГЕНТА</t>
  </si>
  <si>
    <t>Всього, у т.ч. за типом контрагентів:</t>
  </si>
  <si>
    <t>Інформація щодо комісійної винагороди страхових посередників, за лініями бізнесу</t>
  </si>
  <si>
    <t>Всього, у т.ч. за лініями бізнесу:</t>
  </si>
  <si>
    <t>Всього, у т.ч.за каналами збуту:</t>
  </si>
  <si>
    <t xml:space="preserve">Інформація щодо страхових премій, переданих в перестрахування, за виключенням Частки перестрахових премій, переданих в перестрахування, що повертаються перестраховиками </t>
  </si>
  <si>
    <t>Довідково: Витрати (GROSS) для розподілу на аркуші 8_Result</t>
  </si>
  <si>
    <t>Довідково: Витрати (NET) для розподілу на аркуші 8_Result</t>
  </si>
  <si>
    <t>Сальдо інших доходів (+) та витрат (-), пов'язаних із страховою діяльністю (що не враховані у інших аквізиційних витратах та витратах на ведення і обслуговування страхової діяльності, інвестиційної діяльності)</t>
  </si>
  <si>
    <t>Інформація щодо основних коефіцієнтів за лініями бізнесу</t>
  </si>
  <si>
    <t>Коефіцієнт збитковості  (Loss ratio) (NET)</t>
  </si>
  <si>
    <t>Коефіцієнт витрат (Еxpense ratio)  (GROSS)</t>
  </si>
  <si>
    <t>Коефіцієнт витрат (Еxpense ratio) (NET)</t>
  </si>
  <si>
    <t>Комбінований коефіцієнт (Combined Ratio)  (GROSS)</t>
  </si>
  <si>
    <t>Комбінований коефіцієнт (Combined Ratio) (NET)</t>
  </si>
  <si>
    <t>Довідково: % маржі ризику в резерві премій станом на останню звітну дату, що передує даті затвердження плану діяльності (для Загальної моделі)</t>
  </si>
  <si>
    <t>Довідково: % маржі ризику в резерві  станом на останню звітну дату, що передує даті затвердження плану діяльності</t>
  </si>
  <si>
    <t xml:space="preserve"> Сума прийнятних активів страховика, визначена відповідно до вимог Положення №201</t>
  </si>
  <si>
    <t>Загальна сума зобов’язань страховика (далі - Загальна сума зобов’язань), визначена відповідно до пункту 20 глави 4 розділу II Положення №201</t>
  </si>
  <si>
    <t xml:space="preserve">    викуплені страховиком частки у власному статутному капіталі</t>
  </si>
  <si>
    <t>Нерозподілений прибуток минулих років після вирахування дивідендів, які мають бути виплачені / іншого розподілу такого прибутку</t>
  </si>
  <si>
    <t>Інформація про власний капітал та резерви страховика</t>
  </si>
  <si>
    <t>Власні викуплені акції/частки у власному статутному капіталі</t>
  </si>
  <si>
    <t>Інформація щодо структури та обсягу активів та їх прийнятності для виконання вимог законодавства</t>
  </si>
  <si>
    <t>Резерв заявлених, але не виплачених збитків, за договорами прямого страхування та договорами вхідного перестрахування (величина якого визначається з урахуванням вимог, встановлених в підпункті 1 пункту 1 додатка 3 до Положення №201) на початок розрахункового періоду 2</t>
  </si>
  <si>
    <t>Резерв збитків, які виникли, але не заявлені, за договорами прямого страхування та договорами вхідного перестрахування (величина якого визначається з урахуванням вимог, встановлених в підпункті 1 пункту 1 додатка 3 до Положення №201) на початок розрахункового періоду 2</t>
  </si>
  <si>
    <t xml:space="preserve"> Резерв заявлених, але не виплачених збитків, за договорами прямого страхування та договорами вхідного перестрахування  (величина якого визначається з урахуванням вимог, встановлених в підпункті 1 пункту 1 додатка 3 до Положення №201) на кінець розрахункового періоду 2</t>
  </si>
  <si>
    <t>Резерв заявлених, але не виплачених збитків, за договорами вихідного перестрахування (величина якого визначається з урахуванням вимог, встановлених в підпункті 1 пункту 1 додатка 3 до Положення №201) на початок розрахункового періоду 2</t>
  </si>
  <si>
    <t>Резерв збитків, які виникли, але не заявлені, за договорами вихідного перестрахування (величина якого визначається з урахуванням вимог, встановлених в підпункті 1 пункту 1 додатка 3 до Положення №201) на початок розрахункового періоду 2</t>
  </si>
  <si>
    <t>Резерв заявлених, але не виплачених збитків, за договорами вихідного перестрахування (величина якого визначається з урахуванням вимог, встановлених в підпункті 1 пункту 1 додатка 3 до Положення №201) на кінець розрахункового періоду 2</t>
  </si>
  <si>
    <t>Резерв збитків, які виникли, але не заявлені, за договорами вихідного перестрахування (величина якого визначається з урахуванням вимог, встановлених в підпункті 1 пункту 1 додатка 3 до Положення №201) на кінець розрахункового періоду 2</t>
  </si>
  <si>
    <t>Розмір резерву заявлених, але не виплачених збитків (величина якого визначається з урахуванням вимог, встановлених в підпункті 2 пункту 1 додатка 3 до Положення №201) за лініями бізнесу страхування відповідальності на кінець розрахункового періоду 2 за договорами прямого страхування та договорами вхідного перестрахування</t>
  </si>
  <si>
    <t>Розмір резерву заявлених, але не виплачених збитків (величина якого визначається з урахуванням вимог, встановлених в підпункті 2 пункту 1 додатка 3 до Положення №201) за лініями бізнесу страхування відповідальності на початок розрахункового періоду 2 за договорами прямого страхування та договорами вхідного перестрахування</t>
  </si>
  <si>
    <t>Розмір резерву збитків, які виникли, але не заявлені, за договорами вихідного перестрахування (величина якого визначається з урахуванням вимог, встановлених в підпункті 2 пункту 1 додатка 3 до Положення №201) за лініями бізнесу страхування відповідальності на кінець розрахункового періоду 2 за договорами прямого страхування та договорами вхідного перестрахування</t>
  </si>
  <si>
    <t>Розмір резерву збитків, які виникли, але не заявлені, за договорами вихідного перестрахування (величина якого визначається з урахуванням вимог, встановлених в підпункті 2 пункту 1 додатка 3 до Положення №201) за лініями бізнесу страхування відповідальності на початок розрахункового періоду 2 за договорами прямого страхування та договорами вхідного перестрахування</t>
  </si>
  <si>
    <t>Розмір резерву заявлених, але не виплачених збитків (величина якого визначається з урахуванням вимог, встановлених в підпункті 2 пункту 1 додатка 3 до Положення №201) за лініями бізнесу іншими, ніж лінії бізнесу страхування відповідальності на кінець розрахункового періоду 2 за договорами прямого страхування та договорами вхідного перестрахування</t>
  </si>
  <si>
    <t>Розмір резерву заявлених, але не виплачених збитків (величина якого визначається з урахуванням вимог, встановлених в підпункті 2 пункту 1 додатка 3 до Положення №201) за лініями бізнесу іншими, ніж лінії бізнесу страхування відповідальності на початок розрахункового періоду 2 за договорами прямого страхування та договорами вхідного перестрахування</t>
  </si>
  <si>
    <t>Розмір резерву збитків, які виникли, але не заявлені  (величина якого визначається з урахуванням вимог, встановлених в підпункті 2 пункту 1 додатка 3 до Положення №201) за лініями бізнесу іншими, ніж лінії бізнесу страхування відповідальності на початок розрахункового періоду 2 за договорами прямого страхування та договорами вхідного перестрахування</t>
  </si>
  <si>
    <t>2. Мінімальний капітал за класами страхування іншого, ніж страхування життя (визначається відповідно до пункту 52 глави 8 розділу ІІІ Положення №201)</t>
  </si>
  <si>
    <t>Капітал платоспроможності (SCR), тис.грн.</t>
  </si>
  <si>
    <t>Мінімальний капітал (MCR), тис.грн.</t>
  </si>
  <si>
    <t>Прийнятні активи на покриття технічних резервів (Активи), тис.грн.</t>
  </si>
  <si>
    <t>Технічні резерви за договорами прямого страхування та вхідного перестрахування (Резерви), тис.грн.</t>
  </si>
  <si>
    <t>Ймовірність настання, оцінка з таблиці 16.4</t>
  </si>
  <si>
    <t>Показники плану діяльності, на які впливає (обираються виключно із переліку показників колонки 3 аркуша Risk_map)</t>
  </si>
  <si>
    <t>Вплив на показники Плану діяльності, тис. грн (збільшення показника - додатне значення, зменшення показника - від'ємне значення)</t>
  </si>
  <si>
    <t>Сила впливу на цільові показники і наслідки (вибрати із випадаючого переліку, що відповідає таблиці 16.4)</t>
  </si>
  <si>
    <r>
      <t xml:space="preserve">Тип ризику згідно класифікації СУР </t>
    </r>
    <r>
      <rPr>
        <b/>
        <sz val="9"/>
        <color theme="0"/>
        <rFont val="Times New Roman"/>
        <family val="1"/>
        <charset val="204"/>
      </rPr>
      <t xml:space="preserve"> </t>
    </r>
    <r>
      <rPr>
        <sz val="9"/>
        <color theme="0"/>
        <rFont val="Times New Roman"/>
        <family val="1"/>
        <charset val="204"/>
      </rPr>
      <t>(вибрати з випадаючого переліку, що відповідає Таблиці 16.5, або з власної СУР Страховика)</t>
    </r>
  </si>
  <si>
    <t>Ризик (із таблиці 16.4)</t>
  </si>
  <si>
    <t>Методи та інструменти управління ризиком, який є контрольованими з боку Компанії (перелік заходів)</t>
  </si>
  <si>
    <t>Результат кожного із заходів, реалізованих в поточному році (оцифровка) - тис.грн.</t>
  </si>
  <si>
    <t>Ризик (із карти ризиків таблиці 16.4)</t>
  </si>
  <si>
    <t>Вплив реалізації ризиків на показники  (з аркуша 16_Risk)</t>
  </si>
  <si>
    <t>Технічні резерви</t>
  </si>
  <si>
    <t>Таблиця 16.1 - Ризики, які реалізуються в році, наступному за тим, в якому подається план діяльності</t>
  </si>
  <si>
    <t>Статті  доходів і витрат</t>
  </si>
  <si>
    <t>з них акції українських емітентів:</t>
  </si>
  <si>
    <t>з них акції  іноземних емітентів:</t>
  </si>
  <si>
    <t>Статті звіту про рух грошових коштів</t>
  </si>
  <si>
    <t>Показники для розрахунку капіталу платоспроможності/ мінімального капіталу</t>
  </si>
  <si>
    <t>Показники виконання вимог до капіталу платоспроможності, до мінімального капіталу, покриття технічних резервів.</t>
  </si>
  <si>
    <t>Визначення основних коефіцієнтів</t>
  </si>
  <si>
    <t>Вказуються ризики, які реалізуються в кожному з трьох років, наступних за тим, в якому подається План діяльності. Вказується  щонайменше 5 основних ризиків (колонка 4 таблиць 16.1-16.3) , що впливають на Компанію. 
У колонках 4, 5 таблиці 16.1 наводиться ПРИКЛАД заповнення стосовно видів ризиків та показників Плану діяльності, на які впливає реалізація таких ризиків. Вказується базовий показник, на який впливає ризик, та оцифровується його вплив і ймовірність настання. 
Показники ймовірності настання ризиків та сили їх впливу можна використовувати/заповнювати, базуючись на даних Таблиці 16.4  або на власній системі управління ризиками страховика, у тому числі розглядаючи декілька сценаріїв з різними рівнями ймовірної реалізації, або орієнтуватися на запропонований варіант розкриття. У разі використання власної системи необхідно розкрити основні методологічні засади і припущення, на яких вона базується. 
Для першого року планування (рік, наступний за тим, в якому  подається План діяльності) у колонках 10 - 12 таблиці 16.1 додатково зазначаються методи та інструменти управління ризиками, період, необхідний для впровадження відповідних заходів, та очікувані результати від заходів у відповідному році планування.</t>
  </si>
  <si>
    <t>Збитки (Чисельник показника IR220001 Коефіцієнт збитковості страхового портфеля (loss ratio). (GROSS))</t>
  </si>
  <si>
    <t>Чисті збитки  (Чисельник показника IR220002 Коефіцієнт збитковості страхового портфеля (loss ratio). (NET)).</t>
  </si>
  <si>
    <t>Витрати (NET)  (Чисельник показника  IR220004 Коефіцієнт витрат (expense ratio) (NET))</t>
  </si>
  <si>
    <t>Витрати (Чисельник показника (GROSS) IR220003 Коефіцієнт витрат (expense ratio) (GROSS))</t>
  </si>
  <si>
    <t>Фактор ризику з вказанням, за наявності, величини розміру його зміни (на тис.грн чи на %)</t>
  </si>
  <si>
    <t>Інформація щодо основних коефіцієнтів за лініями бізнесу, змінена для несприятливого сценарію діяльності в порівнянні із сприятливим сценарієм діяльності</t>
  </si>
  <si>
    <t>Інформація про складові регулятивного капіталу страховика, змінена для несприятливого сценарію діяльності в порівнянні із сприятливим сценарієм діяльності</t>
  </si>
  <si>
    <t>найкраща оцінка резерву  збитків (RBNS +IBNR)</t>
  </si>
  <si>
    <t>Інформація щодо сформованих технічних резервів, змінена для несприятливого сценарію діяльності в порівнянні із сприятливим сценарієм діяльності</t>
  </si>
  <si>
    <t>Інформація щодо розміру капіталу платоспроможності та мінімального капіталу страховика, змінена для несприятливого сценарію діяльності в порівнянні із сприятливим сценарієм діяльності</t>
  </si>
  <si>
    <t>Вплив ризиків на показники</t>
  </si>
  <si>
    <t xml:space="preserve">Вплив ризиків на показники </t>
  </si>
  <si>
    <t>Інформація про виконання вимог до капіталу платоспроможності, до мінімального капіталу, змінена для несприятливого сценарію діяльності в порівнянні із сприятливим сценарієм діяльності</t>
  </si>
  <si>
    <t>IRPL0013+IRPL0014+IRPL0018-IRPL033 (з 01.04.2025 зменшена на витрати на отримання регресів IRPL0044)+ ((IRB30002, T070_2, Н032=02) - (IRB30002, T070_2, Н032=18) - (IRB30002, T070_2, Н032=19) - (IRB30002, T070_1, Н032=02) + (IRB30002, T070_1, Н032=18) + (IRB30002, T070_1, Н032=19)) Код  лінії бізнесу (довідник Н011)</t>
  </si>
  <si>
    <t>Коефіцієнт зміни резервів збитків</t>
  </si>
  <si>
    <t>4 =16_Risk</t>
  </si>
  <si>
    <t>8 =16_Risk</t>
  </si>
  <si>
    <t>12  =16_Risk</t>
  </si>
  <si>
    <t xml:space="preserve"> 3 = 16_Risk</t>
  </si>
  <si>
    <t>7 = 16_Risk</t>
  </si>
  <si>
    <t>11 = 16_Risk</t>
  </si>
  <si>
    <t>1. Клас 1 – страхування від нещасного випадку (у тому числі на випадок виробничої травми та професійного захворювання), крім випадків, включених до ліній бізнесу, наведених у колонці 2 рядків 19–20 цієї таблиці.
2. Ризик “страхування на випадок хвороби” у межах класу 2 – страхування на випадок хвороби (у тому числі медичне страхування), крім випадків, включених до ліній бізнесу,
наведених у колонці 2 рядків 19–20 цієї таблиці</t>
  </si>
  <si>
    <t>Витрати (GROSS)  (Чисельник показника IR220003 Коефіцієнт витрат (expense ratio) (GROSS))</t>
  </si>
  <si>
    <t>IIRPL0013 + IRPL0014 - IRPL0016 + IRPL0018 - IRPL0019 - IRPL0033 (з 01.04.2025 зменшена на витрати на отримання регресів IRPL0044) + ((IRB30002, T070_2, Н032=02) - (IRB30002, T070_2, Н032=18) - (IRB30002, T070_2, Н032=19) - (IRB30002, T070_1, Н032=02) + (IRB30002, T070_1, Н032=18) + (IRB30002, T070_1, Н032=19))) - ((IRB10011, T070_2, Н032=02) - (IRB10011, T070_2, Н032=18) -(IRB10011, T070_2, Н032=19) - (IRB10011, T070_1, Н032=02) + (IRB10011, T070_1, Н032=18) + (IRB10011, T070_1, Н032=19)) Код  лінії бізнесу (довідник Н011)</t>
  </si>
  <si>
    <t xml:space="preserve">Вказується трансформація розміру капіталу платоспроможності та мінімального капіталу (звіту 14_SCR+MCR) під впливом переліку ризиків, відображених на аркуші 16_Risk. Вплив ризиків на відповідні показники звіту з аркушу 14_SCR+MCR страховик розраховує окремо і результат вказує у таблиці.  Результат - капітал платоспроможності та мінімальний капітал для несприятливого сценарію діяльності </t>
  </si>
  <si>
    <t>Здійснюється перевірка на наявність невиконання будь-якого показника на будь-яку дату в межах Плану діяльності. Вимоги законодавства мають виконуватися навіть при реалізації несприятливого сценарію з урахуванням реалістичності та здійсненності заходів пом'якшення ризиків.</t>
  </si>
  <si>
    <t xml:space="preserve">У разі суттєвого відхилення планового рівня комісійної винагороди від середньо ринкових даних (за наявності) та/або фактичного рівня комісійної винагороди, в описовій частині Плану діяльності додаються пояснення/обґрунтування такого відхилення. Здійснюється перевірка на відповідність динаміки рівня агентської винагороди за окремими лініями бізнесу темпам зростання страхових премій відповідної лінії бізнесу.  </t>
  </si>
  <si>
    <t>Обґрунтовується рівень комісійної винагороди через розкриття її в розрізі каналів збуту, у тому числі в розрізі окремих ліній бізнесу (аналогічно до розкриття додаткової інформації на аркуші 2_Commis).</t>
  </si>
  <si>
    <t>В описовій частині Плану діяльності обґрунтовуються умови перестрахування, що плануються.</t>
  </si>
  <si>
    <t>Результати за окремими лініями бізнесу за потреби обґрунтовуються в описовій частині Плану діяльності.</t>
  </si>
  <si>
    <t>Здійснюється перевірка забезпечення додатного грошового потоку від основної діяльності та / або загального чистого грошового потоку та проводиться аналіз рівня волатильності з можливим розкриттям висновків в описовій частині Плану діяльності.</t>
  </si>
  <si>
    <t>Туристичний оператор (туроператор) та/або туристичне агентство</t>
  </si>
  <si>
    <t>Звіт про аквізиційні витрати,  витрати на ведення і обслуговування страхової діяльності та інші доходи та витрати діяльності</t>
  </si>
  <si>
    <t>Витрати на оплату послуг установ асистансу</t>
  </si>
  <si>
    <t>Ідентифікатор показника файлу IRB3 "Дані регуляторного балансу. Зобов'язання та забезпечення", до якого включено вартість заборгованості</t>
  </si>
  <si>
    <t>Ідентифікатор показника файлу IRB1 "Дані регуляторного балансу. Активи", до якого включено вартість активу</t>
  </si>
  <si>
    <r>
      <t>Резерв збитків, які виникли, але не заявлені, за договорами прямого страхування та договорами вхідного перестрахування  (величина якого визначається з урахуванням вимог</t>
    </r>
    <r>
      <rPr>
        <i/>
        <sz val="9"/>
        <color theme="1"/>
        <rFont val="Times New Roman"/>
        <family val="1"/>
        <charset val="204"/>
      </rPr>
      <t>,</t>
    </r>
    <r>
      <rPr>
        <sz val="9"/>
        <color theme="1"/>
        <rFont val="Times New Roman"/>
        <family val="1"/>
        <charset val="204"/>
      </rPr>
      <t xml:space="preserve"> встановлених в підпункті 1 пункту 1 додатка 3 до Положення №201) на кінець розрахункового періоду 2</t>
    </r>
  </si>
  <si>
    <t>Період, необхідний для впровадження відповідного заходу, міс.</t>
  </si>
  <si>
    <t>Андерайтинговий ризик</t>
  </si>
  <si>
    <t>Ризик виникнення збитків або додаткових втрат або недоотримання запланованих доходів, або виникнення несприятливих змін у фінансовому стані, прямо чи опосередковано зумовлений зміною вартості активів та зобов’язань (включаючи процентний, валютний ризик та ризик ринкової концентрації)</t>
  </si>
  <si>
    <t>інші ринкові ризики</t>
  </si>
  <si>
    <t>інші ризики страховика</t>
  </si>
  <si>
    <t>Розмір резерву збитків, які виникли, але не заявлені (величина якого визначається з урахуванням вимог, встановлених в підпункті 2 пункту 1 додатка 3 до Положення №201)  за лініями бізнесу іншими, ніж лінії бізнесу страхування відповідальності на кінець розрахункового періоду 2 за договорами прямого страхування та договорами вхідного перестрахування</t>
  </si>
  <si>
    <t>інші операційні ризики</t>
  </si>
  <si>
    <t>інші кредитні ризики</t>
  </si>
  <si>
    <t>Інші ризики страхової компанії</t>
  </si>
  <si>
    <t xml:space="preserve">Форма 
ПЛАНУ ДІЯЛЬНОСТІ СТРАХОВИКА
(у частині Фінансового плану)                                                                          </t>
  </si>
  <si>
    <t>Інформація про  виконання вимог до капіталу платоспроможності, до мінімального капіталу, покриття технічних резервів</t>
  </si>
  <si>
    <t xml:space="preserve">Інформація щодо структури та обсягу прийнятних активів, змінена для несприятливого сценарію діяльності в порівнянні із сприятливим сценарієм діяльності
</t>
  </si>
  <si>
    <t xml:space="preserve">повна назва юридичної особи / страховика / філії страховика-нерезидента, що має намір здійснювати / здійснює діяльність із страхування іншого, ніж страхування життя (далі - страховик), </t>
  </si>
  <si>
    <t>Пояснення щодо заповнення форми Плану діяльності (у частині Фінансового плану)</t>
  </si>
  <si>
    <t>Ця форма Плану діяльності (у частині Фінансового плану) формалізує тільки частину плану діяльності, що стосується фінансового плану. 
Інші складові плану діяльності страховика, а саме:
  1) матеріально-технічна база, персонал, структурні підрозділи, нематеріальні активи, участь в інших юридичних особах);
  2) економічне середовище діяльності страховика (маркетингове дослідження ринку, конкуренти) з огляду на регіон діяльності;
  3) розвиток бізнесу страховика (мета створення, завдання);
  4) бізнес-модель страховика (загальний порядок надання фінансових послуг, мета залучення третіх осіб до надання фінансових послуг, потенційні споживачі фінансових послуг, політика ціноутворення);
  5) спеціалізація страховика на ринку небанківських фінансових послуг (SWOT-аналіз, конкурентна позиція);
  6) наміри стосовно витрат страховика на розвиток бізнесу [матеріально-технічна база та програмне забезпечення (комп’ютерна техніка, облікові (інформаційні - для страховиків) системи, інші техніка та програмне забезпечення, потрібні для надання фінансових послуг та звітування Національному банку), приміщення (на підставі права власності чи користування), управління персоналом, реклама, використання торговельних марок та веб-сайтів];
   розкриваються в довільній формі з урахуванням вимог Положення про авторизацію надавачів фінансових послуг та умови здійснення ними діяльності з надання фінансових послуг, затвердженого постановою Правління Національного банку України від 29 грудня 2023 року № 199 (зі змінами) (далі - Положення 199).</t>
  </si>
  <si>
    <t>Правила формування показників цієї форми Плану діяльності (у частині Фінансового плану) відповідають правилам формування показників регуляторної звітності страховика</t>
  </si>
  <si>
    <t>При наявності у формі Плану діяльності (у частині Фінансового плану) деталізації по кварталах - дані заповнюються поквартально, а не наростаючим підсумком</t>
  </si>
  <si>
    <t xml:space="preserve">Дані за попередній рік є необов'язковими для заповнення, але можуть бути зазначені для обґрунтування подальших тенденцій. Якщо форма Плану діяльності  (у частині Фінансового плану) подається для отримання ліцензії на здійснення діяльності із страхування (ліцензія на здійснення діяльності із страхування до цього часу відсутня), фактичні дані відповідно не заповнюються. 
Лінії бізнесу заповнюються на основі довідника з аркуша  'Line - Map'. 
Показники (страхові та перестрахові премії, комісійна винагорода, технічні резерви) за окремими лініями бізнесу, які сумарно становлять менше 10% (протягом всього прогнозного періоду), можуть відображатися консолідовано в рядку Інші лінії бізнесу (сумарно). Перелік ліній бізнесу, які консолідуються, визначаються при заповненні аркуша 1_Prem, і їх перелік залишається незмінним для заповнення всіх подальших показників на наступних аркушах. Перелік кодів ліній бізнесу, які консолідуються і показники за якими не є нульовими, зазначається на аркуші 1_Prem в комірці B28 та на наступних аркушах у відповідних комірках.
Якщо форма Плану діяльності (у частині Фінансового плану) подається для розширення ліцензії, то лінія бізнесу, на яку подається таке розширення, не може підлягати вказаній консолідації. 
Якщо форма Плану діяльності (у частині Фінансового плану) подається для розширення вхідного перестрахування, перестрахові премії та перестрахові виплати із вхідного перестрахування заповнюються в розрізі ліній бізнесу в окремій таблиці. В усіх інших випадках - довідково зазначається сумарний обсяг вхідного перестрахування (без деталізації за лініями бізнесу). </t>
  </si>
  <si>
    <t>Пояснення щодо заповнення аркушів Плану діяльності (у частині Фінансового плану)</t>
  </si>
  <si>
    <t>Витрати на утримання регресів</t>
  </si>
  <si>
    <t>Інформація щодо Основних ризиків реалізації Плану діяльності</t>
  </si>
  <si>
    <t xml:space="preserve">              Додаток 
              до наказу Національного
              банку України 
              від 19.02.2025 №180-но 
</t>
  </si>
  <si>
    <t xml:space="preserve">                                                                                                                                                                  Продовження додатка 
                                                                                                                                                                 до наказу Національного банку    
                                                                                                                                                                 України від 19.02.2025 №180-но</t>
  </si>
  <si>
    <t>Продовження додатка 
до наказу Національного банку України від 19.02.2025 №180-но</t>
  </si>
  <si>
    <t>Продовження додатка 
до наказу Національного банку України
від 19.02.2025 №180-но</t>
  </si>
  <si>
    <t>Продовження додатка 
до наказу Національного банку України 
від 19.02.2025 №180-но</t>
  </si>
  <si>
    <t xml:space="preserve">                                                                                                                                                                                    Продовження додатка 
                                                                                                                                                                                   до наказу Національного банку 
                                                                                                                                                                                    України від 19.02.2025 №180-но</t>
  </si>
  <si>
    <t xml:space="preserve">                                                                                                       Продовження додатка 
                                                                                                       до наказу Національного банку      
                                                                                                       України від 19.02.2025 №180-но</t>
  </si>
  <si>
    <t>Продовження додатка
до наказу Національного банку України від 19.02.2025 №180-но</t>
  </si>
  <si>
    <t xml:space="preserve">
                                                           Продовження додатка                                                                                                                                                            
                                                           до наказу Національного 
                                                           банку України 
                                                           від 19.02.2025 №180-но</t>
  </si>
  <si>
    <t xml:space="preserve">Продовження додатка 
до наказу Національного банку України
від 19.02.2025 №180-но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</si>
</sst>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6"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0"/>
      <name val="Calibri"/>
      <family val="2"/>
      <charset val="204"/>
      <scheme val="minor"/>
    </font>
    <font>
      <b/>
      <shadow/>
      <sz val="20"/>
      <name val="Times New Roman"/>
      <family val="1"/>
      <charset val="204"/>
    </font>
    <font>
      <b/>
      <sz val="20"/>
      <name val="Times New Roman"/>
      <family val="1"/>
      <charset val="204"/>
    </font>
    <font>
      <u/>
      <sz val="10"/>
      <color indexed="12"/>
      <name val="Arial Cyr"/>
      <charset val="204"/>
    </font>
    <font>
      <i/>
      <sz val="11"/>
      <color theme="1"/>
      <name val="Times New Roman"/>
      <family val="1"/>
      <charset val="204"/>
    </font>
    <font>
      <b/>
      <sz val="9"/>
      <color rgb="FF000000"/>
      <name val="Times New Roman"/>
      <family val="1"/>
      <charset val="204"/>
    </font>
    <font>
      <b/>
      <sz val="9"/>
      <color theme="1"/>
      <name val="Times New Roman"/>
      <family val="1"/>
      <charset val="204"/>
    </font>
    <font>
      <sz val="9"/>
      <color theme="1"/>
      <name val="Times New Roman"/>
      <family val="1"/>
      <charset val="204"/>
    </font>
    <font>
      <sz val="9"/>
      <color rgb="FF000000"/>
      <name val="Times New Roman"/>
      <family val="1"/>
      <charset val="204"/>
    </font>
    <font>
      <b/>
      <i/>
      <sz val="9"/>
      <color rgb="FF000000"/>
      <name val="Times New Roman"/>
      <family val="1"/>
      <charset val="204"/>
    </font>
    <font>
      <sz val="11"/>
      <color indexed="8"/>
      <name val="Calibri"/>
      <family val="2"/>
      <charset val="204"/>
    </font>
    <font>
      <b/>
      <sz val="9"/>
      <color theme="0"/>
      <name val="Times New Roman"/>
      <family val="1"/>
      <charset val="204"/>
    </font>
    <font>
      <sz val="9"/>
      <color rgb="FFFF0000"/>
      <name val="Times New Roman"/>
      <family val="1"/>
      <charset val="204"/>
    </font>
    <font>
      <b/>
      <i/>
      <sz val="9"/>
      <color theme="0"/>
      <name val="Times New Roman"/>
      <family val="1"/>
      <charset val="204"/>
    </font>
    <font>
      <sz val="10"/>
      <name val="Arial Cyr"/>
      <charset val="204"/>
    </font>
    <font>
      <b/>
      <sz val="9"/>
      <name val="Times New Roman"/>
      <family val="1"/>
      <charset val="204"/>
    </font>
    <font>
      <sz val="11"/>
      <color theme="1"/>
      <name val="Calibri"/>
      <family val="2"/>
      <scheme val="minor"/>
    </font>
    <font>
      <sz val="10"/>
      <name val="Arial Cyr"/>
      <family val="2"/>
      <charset val="204"/>
    </font>
    <font>
      <sz val="9"/>
      <name val="Times New Roman"/>
      <family val="1"/>
      <charset val="204"/>
    </font>
    <font>
      <i/>
      <sz val="9"/>
      <color rgb="FF000000"/>
      <name val="Times New Roman"/>
      <family val="1"/>
      <charset val="204"/>
    </font>
    <font>
      <b/>
      <sz val="9"/>
      <color rgb="FFFF0000"/>
      <name val="Times New Roman"/>
      <family val="1"/>
      <charset val="204"/>
    </font>
    <font>
      <b/>
      <sz val="11"/>
      <color rgb="FFFF0000"/>
      <name val="Calibri"/>
      <family val="2"/>
      <charset val="204"/>
      <scheme val="minor"/>
    </font>
    <font>
      <b/>
      <sz val="9"/>
      <color theme="9" tint="-0.499984740745262"/>
      <name val="Times New Roman"/>
      <family val="1"/>
      <charset val="204"/>
    </font>
    <font>
      <u/>
      <sz val="11"/>
      <color theme="10"/>
      <name val="Calibri"/>
      <family val="2"/>
      <charset val="204"/>
      <scheme val="minor"/>
    </font>
    <font>
      <i/>
      <sz val="8"/>
      <color theme="1"/>
      <name val="Calibri"/>
      <family val="2"/>
      <charset val="204"/>
      <scheme val="minor"/>
    </font>
    <font>
      <b/>
      <sz val="11"/>
      <color theme="1"/>
      <name val="Times New Roman"/>
      <family val="1"/>
      <charset val="204"/>
    </font>
    <font>
      <sz val="11"/>
      <color theme="1"/>
      <name val="Bahnschrift Light"/>
      <family val="2"/>
      <charset val="204"/>
    </font>
    <font>
      <u/>
      <sz val="9"/>
      <color theme="10"/>
      <name val="Calibri"/>
      <family val="2"/>
      <charset val="204"/>
      <scheme val="minor"/>
    </font>
    <font>
      <sz val="11"/>
      <color theme="1"/>
      <name val="Times New Roman"/>
      <family val="1"/>
      <charset val="204"/>
    </font>
    <font>
      <b/>
      <sz val="12"/>
      <color theme="0"/>
      <name val="Times New Roman"/>
      <family val="1"/>
      <charset val="204"/>
    </font>
    <font>
      <i/>
      <sz val="11"/>
      <color rgb="FF000000"/>
      <name val="Times New Roman"/>
      <family val="1"/>
      <charset val="204"/>
    </font>
    <font>
      <u/>
      <sz val="9"/>
      <color theme="10"/>
      <name val="Times New Roman"/>
      <family val="1"/>
      <charset val="204"/>
    </font>
    <font>
      <sz val="11"/>
      <color theme="0"/>
      <name val="Times New Roman"/>
      <family val="1"/>
      <charset val="204"/>
    </font>
    <font>
      <b/>
      <i/>
      <sz val="9"/>
      <color theme="1"/>
      <name val="Times New Roman"/>
      <family val="1"/>
      <charset val="204"/>
    </font>
    <font>
      <i/>
      <sz val="9"/>
      <color theme="1"/>
      <name val="Times New Roman"/>
      <family val="1"/>
      <charset val="204"/>
    </font>
    <font>
      <sz val="9"/>
      <color theme="0"/>
      <name val="Times New Roman"/>
      <family val="1"/>
      <charset val="204"/>
    </font>
    <font>
      <i/>
      <sz val="9"/>
      <color theme="0"/>
      <name val="Times New Roman"/>
      <family val="1"/>
      <charset val="204"/>
    </font>
    <font>
      <sz val="9"/>
      <color indexed="8"/>
      <name val="Times New Roman"/>
      <family val="1"/>
      <charset val="204"/>
    </font>
    <font>
      <sz val="9"/>
      <color theme="9" tint="-0.499984740745262"/>
      <name val="Times New Roman"/>
      <family val="1"/>
      <charset val="204"/>
    </font>
    <font>
      <sz val="9"/>
      <color theme="0" tint="-0.249977111117893"/>
      <name val="Times New Roman"/>
      <family val="1"/>
      <charset val="204"/>
    </font>
    <font>
      <b/>
      <i/>
      <sz val="14"/>
      <name val="Times New Roman"/>
      <family val="1"/>
      <charset val="204"/>
    </font>
    <font>
      <b/>
      <sz val="9"/>
      <color rgb="FF2F5E22"/>
      <name val="Times New Roman"/>
      <family val="1"/>
      <charset val="204"/>
    </font>
    <font>
      <sz val="9"/>
      <color rgb="FFFF0000"/>
      <name val="Calibri"/>
      <family val="2"/>
      <charset val="204"/>
      <scheme val="minor"/>
    </font>
    <font>
      <b/>
      <sz val="9"/>
      <color rgb="FFFF0000"/>
      <name val="Calibri"/>
      <family val="2"/>
      <charset val="204"/>
      <scheme val="minor"/>
    </font>
    <font>
      <sz val="9"/>
      <color theme="0" tint="-0.499984740745262"/>
      <name val="Times New Roman"/>
      <family val="1"/>
      <charset val="204"/>
    </font>
    <font>
      <sz val="10"/>
      <color theme="1"/>
      <name val="Times New Roman"/>
      <family val="1"/>
      <charset val="204"/>
    </font>
    <font>
      <i/>
      <sz val="10"/>
      <color rgb="FF000000"/>
      <name val="Times New Roman"/>
      <family val="1"/>
      <charset val="204"/>
    </font>
    <font>
      <sz val="10"/>
      <color rgb="FF000000"/>
      <name val="Times New Roman"/>
      <family val="1"/>
      <charset val="204"/>
    </font>
    <font>
      <b/>
      <sz val="10"/>
      <color rgb="FFFF0000"/>
      <name val="Times New Roman"/>
      <family val="1"/>
      <charset val="204"/>
    </font>
    <font>
      <sz val="11"/>
      <color rgb="FF1F497D"/>
      <name val="Calibri"/>
      <family val="2"/>
      <charset val="204"/>
      <scheme val="minor"/>
    </font>
    <font>
      <sz val="9"/>
      <color rgb="FF0070C0"/>
      <name val="Times New Roman"/>
      <family val="1"/>
      <charset val="204"/>
    </font>
    <font>
      <sz val="11"/>
      <color theme="9" tint="-0.499984740745262"/>
      <name val="Times New Roman"/>
      <family val="1"/>
      <charset val="204"/>
    </font>
    <font>
      <sz val="11"/>
      <color rgb="FFFF0000"/>
      <name val="Calibri"/>
      <family val="2"/>
      <charset val="204"/>
      <scheme val="minor"/>
    </font>
    <font>
      <sz val="14"/>
      <name val="Times New Roman"/>
      <family val="1"/>
      <charset val="204"/>
    </font>
    <font>
      <sz val="12"/>
      <name val="Times New Roman"/>
      <family val="1"/>
      <charset val="204"/>
    </font>
    <font>
      <sz val="11"/>
      <name val="Times New Roman"/>
      <family val="1"/>
      <charset val="204"/>
    </font>
    <font>
      <strike/>
      <sz val="9"/>
      <color theme="1"/>
      <name val="Times New Roman"/>
      <family val="1"/>
      <charset val="204"/>
    </font>
    <font>
      <sz val="11"/>
      <name val="Calibri"/>
      <family val="2"/>
      <charset val="204"/>
      <scheme val="minor"/>
    </font>
    <font>
      <i/>
      <sz val="9"/>
      <name val="Times New Roman"/>
      <family val="1"/>
      <charset val="204"/>
    </font>
    <font>
      <b/>
      <i/>
      <sz val="8"/>
      <color rgb="FFFF0000"/>
      <name val="Calibri"/>
      <family val="2"/>
      <charset val="204"/>
      <scheme val="minor"/>
    </font>
    <font>
      <b/>
      <sz val="11"/>
      <name val="Times New Roman"/>
      <family val="1"/>
      <charset val="204"/>
    </font>
    <font>
      <sz val="14"/>
      <color theme="1"/>
      <name val="Times New Roman"/>
      <family val="1"/>
      <charset val="204"/>
    </font>
    <font>
      <sz val="12"/>
      <color theme="0"/>
      <name val="Times New Roman"/>
      <family val="1"/>
      <charset val="204"/>
    </font>
  </fonts>
  <fills count="17">
    <fill>
      <patternFill patternType="none"/>
    </fill>
    <fill>
      <patternFill patternType="gray125"/>
    </fill>
    <fill>
      <patternFill patternType="solid">
        <fgColor rgb="FFF2F2F2"/>
        <bgColor indexed="64"/>
      </patternFill>
    </fill>
    <fill>
      <patternFill patternType="solid">
        <fgColor theme="9" tint="0.79998168889431442"/>
        <bgColor indexed="64"/>
      </patternFill>
    </fill>
    <fill>
      <patternFill patternType="solid">
        <fgColor rgb="FF2F5E22"/>
        <bgColor indexed="64"/>
      </patternFill>
    </fill>
    <fill>
      <patternFill patternType="solid">
        <fgColor rgb="FF72C45C"/>
        <bgColor indexed="64"/>
      </patternFill>
    </fill>
    <fill>
      <patternFill patternType="solid">
        <fgColor theme="9" tint="0.59999389629810485"/>
        <bgColor indexed="64"/>
      </patternFill>
    </fill>
    <fill>
      <patternFill patternType="solid">
        <fgColor rgb="FF92D050"/>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
      <patternFill patternType="solid">
        <fgColor rgb="FF72C452"/>
        <bgColor indexed="64"/>
      </patternFill>
    </fill>
    <fill>
      <patternFill patternType="solid">
        <fgColor rgb="FFFFFF00"/>
        <bgColor indexed="64"/>
      </patternFill>
    </fill>
  </fills>
  <borders count="83">
    <border>
      <left/>
      <right/>
      <top/>
      <bottom/>
      <diagonal/>
    </border>
    <border>
      <left/>
      <right/>
      <top style="hair">
        <color indexed="44"/>
      </top>
      <bottom style="hair">
        <color indexed="4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medium">
        <color rgb="FF000000"/>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hair">
        <color indexed="44"/>
      </top>
      <bottom style="thin">
        <color indexed="64"/>
      </bottom>
      <diagonal/>
    </border>
    <border>
      <left/>
      <right/>
      <top/>
      <bottom style="hair">
        <color indexed="44"/>
      </bottom>
      <diagonal/>
    </border>
    <border>
      <left/>
      <right/>
      <top style="hair">
        <color indexed="44"/>
      </top>
      <bottom/>
      <diagonal/>
    </border>
    <border>
      <left style="thin">
        <color indexed="64"/>
      </left>
      <right/>
      <top/>
      <bottom/>
      <diagonal/>
    </border>
    <border>
      <left/>
      <right/>
      <top style="thin">
        <color indexed="64"/>
      </top>
      <bottom style="thin">
        <color indexed="64"/>
      </bottom>
      <diagonal/>
    </border>
    <border>
      <left/>
      <right/>
      <top style="thin">
        <color indexed="64"/>
      </top>
      <bottom style="medium">
        <color indexed="64"/>
      </bottom>
      <diagonal/>
    </border>
  </borders>
  <cellStyleXfs count="10">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13" fillId="0" borderId="0"/>
    <xf numFmtId="0" fontId="17" fillId="0" borderId="0"/>
    <xf numFmtId="0" fontId="19" fillId="0" borderId="0"/>
    <xf numFmtId="0" fontId="20" fillId="0" borderId="0"/>
    <xf numFmtId="0" fontId="26" fillId="0" borderId="0" applyNumberFormat="0" applyFill="0" applyBorder="0" applyAlignment="0" applyProtection="0"/>
    <xf numFmtId="0" fontId="29" fillId="0" borderId="0"/>
    <xf numFmtId="43" fontId="1" fillId="0" borderId="0" applyFont="0" applyFill="0" applyBorder="0" applyAlignment="0" applyProtection="0"/>
  </cellStyleXfs>
  <cellXfs count="1127">
    <xf numFmtId="0" fontId="0" fillId="0" borderId="0" xfId="0"/>
    <xf numFmtId="0" fontId="7" fillId="0" borderId="0" xfId="0" applyFont="1"/>
    <xf numFmtId="0" fontId="0" fillId="0" borderId="0" xfId="0" applyAlignment="1">
      <alignment horizontal="center"/>
    </xf>
    <xf numFmtId="4" fontId="8" fillId="3" borderId="3" xfId="0" applyNumberFormat="1" applyFont="1" applyFill="1" applyBorder="1" applyAlignment="1">
      <alignment horizontal="center" vertical="center" wrapText="1"/>
    </xf>
    <xf numFmtId="0" fontId="2" fillId="0" borderId="0" xfId="0" applyFont="1"/>
    <xf numFmtId="0" fontId="15" fillId="0" borderId="0" xfId="0" applyFont="1" applyFill="1" applyBorder="1" applyAlignment="1">
      <alignment horizontal="left" vertical="center" wrapText="1" indent="2"/>
    </xf>
    <xf numFmtId="0" fontId="15" fillId="0" borderId="0" xfId="0" applyFont="1"/>
    <xf numFmtId="0" fontId="15" fillId="0" borderId="0" xfId="0" quotePrefix="1" applyFont="1" applyFill="1" applyBorder="1" applyAlignment="1">
      <alignment horizontal="left" vertical="center" wrapText="1" indent="2"/>
    </xf>
    <xf numFmtId="4" fontId="8" fillId="3" borderId="23" xfId="0" applyNumberFormat="1" applyFont="1" applyFill="1" applyBorder="1" applyAlignment="1">
      <alignment horizontal="center" vertical="center" wrapText="1"/>
    </xf>
    <xf numFmtId="0" fontId="21" fillId="0" borderId="3" xfId="6" applyFont="1" applyBorder="1" applyAlignment="1">
      <alignment horizontal="left" vertical="center" wrapText="1" indent="1"/>
    </xf>
    <xf numFmtId="0" fontId="21" fillId="0" borderId="4" xfId="4" applyNumberFormat="1" applyFont="1" applyBorder="1" applyAlignment="1">
      <alignment horizontal="right" vertical="center"/>
    </xf>
    <xf numFmtId="0" fontId="21" fillId="0" borderId="7" xfId="4" applyNumberFormat="1" applyFont="1" applyBorder="1" applyAlignment="1">
      <alignment horizontal="right" vertical="center"/>
    </xf>
    <xf numFmtId="0" fontId="21" fillId="0" borderId="10" xfId="6" applyFont="1" applyBorder="1" applyAlignment="1">
      <alignment horizontal="left" vertical="center" wrapText="1" indent="1"/>
    </xf>
    <xf numFmtId="0" fontId="21" fillId="0" borderId="5" xfId="6" applyFont="1" applyBorder="1" applyAlignment="1">
      <alignment horizontal="left" vertical="center" wrapText="1" indent="1"/>
    </xf>
    <xf numFmtId="4" fontId="8" fillId="3" borderId="31" xfId="0" applyNumberFormat="1" applyFont="1" applyFill="1" applyBorder="1" applyAlignment="1">
      <alignment horizontal="center" vertical="center" wrapText="1"/>
    </xf>
    <xf numFmtId="49" fontId="21" fillId="0" borderId="4" xfId="4" applyNumberFormat="1" applyFont="1" applyBorder="1" applyAlignment="1">
      <alignment horizontal="right" vertical="center"/>
    </xf>
    <xf numFmtId="49" fontId="21" fillId="0" borderId="7" xfId="4" applyNumberFormat="1" applyFont="1" applyBorder="1" applyAlignment="1">
      <alignment horizontal="right" vertical="center"/>
    </xf>
    <xf numFmtId="49" fontId="21" fillId="0" borderId="9" xfId="4" applyNumberFormat="1" applyFont="1" applyBorder="1" applyAlignment="1">
      <alignment horizontal="right" vertical="center"/>
    </xf>
    <xf numFmtId="49" fontId="18" fillId="3" borderId="22" xfId="4" applyNumberFormat="1" applyFont="1" applyFill="1" applyBorder="1" applyAlignment="1">
      <alignment horizontal="right" vertical="center"/>
    </xf>
    <xf numFmtId="9" fontId="12" fillId="3" borderId="42" xfId="1" applyFont="1" applyFill="1" applyBorder="1" applyAlignment="1">
      <alignment horizontal="center" vertical="center" wrapText="1"/>
    </xf>
    <xf numFmtId="49" fontId="14" fillId="4" borderId="22" xfId="4" applyNumberFormat="1" applyFont="1" applyFill="1" applyBorder="1" applyAlignment="1">
      <alignment horizontal="right" vertical="center"/>
    </xf>
    <xf numFmtId="4" fontId="14" fillId="4" borderId="30" xfId="0" applyNumberFormat="1" applyFont="1" applyFill="1" applyBorder="1" applyAlignment="1">
      <alignment horizontal="center" vertical="center" wrapText="1"/>
    </xf>
    <xf numFmtId="9" fontId="16" fillId="4" borderId="48" xfId="1" applyFont="1" applyFill="1" applyBorder="1" applyAlignment="1">
      <alignment horizontal="center" vertical="center" wrapText="1"/>
    </xf>
    <xf numFmtId="4" fontId="14" fillId="4" borderId="26" xfId="0" applyNumberFormat="1" applyFont="1" applyFill="1" applyBorder="1" applyAlignment="1">
      <alignment horizontal="center" vertical="center" wrapText="1"/>
    </xf>
    <xf numFmtId="4" fontId="14" fillId="4" borderId="27" xfId="0" applyNumberFormat="1" applyFont="1" applyFill="1" applyBorder="1" applyAlignment="1">
      <alignment horizontal="center" vertical="center" wrapText="1"/>
    </xf>
    <xf numFmtId="4" fontId="14" fillId="4" borderId="25" xfId="0" applyNumberFormat="1" applyFont="1" applyFill="1" applyBorder="1" applyAlignment="1">
      <alignment horizontal="center" vertical="center" wrapText="1"/>
    </xf>
    <xf numFmtId="4" fontId="14" fillId="4" borderId="3" xfId="0" applyNumberFormat="1" applyFont="1" applyFill="1" applyBorder="1" applyAlignment="1">
      <alignment horizontal="center" vertical="center" wrapText="1"/>
    </xf>
    <xf numFmtId="4" fontId="14" fillId="4" borderId="15" xfId="0" applyNumberFormat="1" applyFont="1" applyFill="1" applyBorder="1" applyAlignment="1">
      <alignment horizontal="center" vertical="center" wrapText="1"/>
    </xf>
    <xf numFmtId="4" fontId="14" fillId="4" borderId="50" xfId="0" applyNumberFormat="1" applyFont="1" applyFill="1" applyBorder="1" applyAlignment="1">
      <alignment horizontal="center" vertical="center" wrapText="1"/>
    </xf>
    <xf numFmtId="4" fontId="14" fillId="4" borderId="51" xfId="0" applyNumberFormat="1" applyFont="1" applyFill="1" applyBorder="1" applyAlignment="1">
      <alignment horizontal="center" vertical="center" wrapText="1"/>
    </xf>
    <xf numFmtId="0" fontId="3" fillId="4" borderId="8" xfId="0" applyFont="1" applyFill="1" applyBorder="1" applyAlignment="1">
      <alignment horizontal="center"/>
    </xf>
    <xf numFmtId="0" fontId="9" fillId="2" borderId="63" xfId="0" applyFont="1" applyFill="1" applyBorder="1" applyAlignment="1">
      <alignment horizontal="center" vertical="center" wrapText="1"/>
    </xf>
    <xf numFmtId="0" fontId="11" fillId="2" borderId="22" xfId="0" applyFont="1" applyFill="1" applyBorder="1" applyAlignment="1">
      <alignment horizontal="center" vertical="center" wrapText="1"/>
    </xf>
    <xf numFmtId="4" fontId="14" fillId="4" borderId="29" xfId="0" applyNumberFormat="1" applyFont="1" applyFill="1" applyBorder="1" applyAlignment="1">
      <alignment horizontal="center" vertical="center" wrapText="1"/>
    </xf>
    <xf numFmtId="0" fontId="8" fillId="3" borderId="22" xfId="0" applyFont="1" applyFill="1" applyBorder="1" applyAlignment="1">
      <alignment horizontal="left" vertical="center" wrapText="1" indent="2"/>
    </xf>
    <xf numFmtId="0" fontId="9" fillId="3" borderId="52" xfId="0" applyFont="1" applyFill="1" applyBorder="1" applyAlignment="1">
      <alignment horizontal="left" vertical="center" wrapText="1" indent="2"/>
    </xf>
    <xf numFmtId="0" fontId="14" fillId="4" borderId="25" xfId="0" applyFont="1" applyFill="1" applyBorder="1" applyAlignment="1">
      <alignment vertical="center" wrapText="1"/>
    </xf>
    <xf numFmtId="0" fontId="14" fillId="4" borderId="32" xfId="0" applyFont="1" applyFill="1" applyBorder="1" applyAlignment="1">
      <alignment vertical="center" wrapText="1"/>
    </xf>
    <xf numFmtId="9" fontId="16" fillId="4" borderId="50" xfId="1" applyFont="1" applyFill="1" applyBorder="1" applyAlignment="1">
      <alignment horizontal="center" vertical="center" wrapText="1"/>
    </xf>
    <xf numFmtId="0" fontId="5" fillId="0" borderId="1" xfId="0" applyFont="1" applyBorder="1" applyAlignment="1">
      <alignment horizontal="center" vertical="center"/>
    </xf>
    <xf numFmtId="0" fontId="25" fillId="0" borderId="0" xfId="0" applyFont="1" applyAlignment="1">
      <alignment wrapText="1"/>
    </xf>
    <xf numFmtId="0" fontId="0" fillId="0" borderId="0" xfId="0" applyFill="1"/>
    <xf numFmtId="0" fontId="22" fillId="0" borderId="3" xfId="0" applyFont="1" applyBorder="1" applyAlignment="1">
      <alignment horizontal="left" wrapText="1" readingOrder="1"/>
    </xf>
    <xf numFmtId="0" fontId="27" fillId="0" borderId="0" xfId="0" applyFont="1"/>
    <xf numFmtId="0" fontId="0" fillId="0" borderId="0" xfId="0" applyFont="1" applyBorder="1" applyAlignment="1">
      <alignment horizontal="center"/>
    </xf>
    <xf numFmtId="0" fontId="15" fillId="0" borderId="0" xfId="0" applyFont="1" applyFill="1" applyBorder="1" applyAlignment="1">
      <alignment horizontal="left" vertical="center" wrapText="1"/>
    </xf>
    <xf numFmtId="49" fontId="14" fillId="0" borderId="0" xfId="0" applyNumberFormat="1" applyFont="1" applyFill="1" applyBorder="1" applyAlignment="1">
      <alignment horizontal="left" vertical="center" wrapText="1" indent="2"/>
    </xf>
    <xf numFmtId="9" fontId="14" fillId="4" borderId="27" xfId="1" applyFont="1" applyFill="1" applyBorder="1" applyAlignment="1">
      <alignment horizontal="center" vertical="center" wrapText="1"/>
    </xf>
    <xf numFmtId="4" fontId="14" fillId="4" borderId="32" xfId="0" applyNumberFormat="1" applyFont="1" applyFill="1" applyBorder="1" applyAlignment="1">
      <alignment horizontal="center" vertical="center" wrapText="1"/>
    </xf>
    <xf numFmtId="0" fontId="9" fillId="2" borderId="58"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11" fillId="2" borderId="9" xfId="0" applyFont="1" applyFill="1" applyBorder="1" applyAlignment="1">
      <alignment horizontal="center" vertical="center" wrapText="1"/>
    </xf>
    <xf numFmtId="9" fontId="22" fillId="3" borderId="48" xfId="1" applyFont="1" applyFill="1" applyBorder="1" applyAlignment="1">
      <alignment horizontal="center" vertical="center" wrapText="1"/>
    </xf>
    <xf numFmtId="0" fontId="0" fillId="0" borderId="49" xfId="0" applyFont="1" applyBorder="1" applyAlignment="1">
      <alignment horizontal="center"/>
    </xf>
    <xf numFmtId="0" fontId="0" fillId="0" borderId="61" xfId="0" applyFont="1" applyBorder="1" applyAlignment="1">
      <alignment horizontal="center"/>
    </xf>
    <xf numFmtId="0" fontId="0" fillId="0" borderId="2" xfId="0" applyBorder="1"/>
    <xf numFmtId="0" fontId="24" fillId="0" borderId="0" xfId="0" applyFont="1"/>
    <xf numFmtId="0" fontId="9" fillId="0" borderId="0" xfId="0" applyFont="1" applyAlignment="1">
      <alignment wrapText="1"/>
    </xf>
    <xf numFmtId="0" fontId="21" fillId="0" borderId="55" xfId="6" applyFont="1" applyBorder="1" applyAlignment="1">
      <alignment horizontal="left" vertical="center" wrapText="1" indent="1"/>
    </xf>
    <xf numFmtId="0" fontId="10" fillId="0" borderId="55" xfId="0" applyFont="1" applyBorder="1" applyAlignment="1">
      <alignment horizontal="left" wrapText="1" indent="1"/>
    </xf>
    <xf numFmtId="0" fontId="10" fillId="2" borderId="22" xfId="0" applyFont="1" applyFill="1" applyBorder="1" applyAlignment="1">
      <alignment horizontal="center" vertical="center" wrapText="1"/>
    </xf>
    <xf numFmtId="4" fontId="11" fillId="11" borderId="3" xfId="0" applyNumberFormat="1" applyFont="1" applyFill="1" applyBorder="1" applyAlignment="1">
      <alignment horizontal="center" vertical="center" wrapText="1"/>
    </xf>
    <xf numFmtId="4" fontId="11" fillId="11" borderId="7" xfId="0" applyNumberFormat="1" applyFont="1" applyFill="1" applyBorder="1" applyAlignment="1">
      <alignment horizontal="center" vertical="center" wrapText="1"/>
    </xf>
    <xf numFmtId="4" fontId="11" fillId="3" borderId="3" xfId="0" applyNumberFormat="1" applyFont="1" applyFill="1" applyBorder="1" applyAlignment="1">
      <alignment horizontal="center" vertical="center" wrapText="1"/>
    </xf>
    <xf numFmtId="4" fontId="11" fillId="3" borderId="7" xfId="0" applyNumberFormat="1" applyFont="1" applyFill="1" applyBorder="1" applyAlignment="1">
      <alignment horizontal="center" vertical="center" wrapText="1"/>
    </xf>
    <xf numFmtId="0" fontId="2" fillId="0" borderId="0" xfId="0" applyFont="1" applyAlignment="1">
      <alignment wrapText="1"/>
    </xf>
    <xf numFmtId="4" fontId="11" fillId="11" borderId="15" xfId="0" applyNumberFormat="1" applyFont="1" applyFill="1" applyBorder="1" applyAlignment="1">
      <alignment horizontal="center" vertical="center" wrapText="1"/>
    </xf>
    <xf numFmtId="4" fontId="11" fillId="11" borderId="9" xfId="0" applyNumberFormat="1" applyFont="1" applyFill="1" applyBorder="1" applyAlignment="1">
      <alignment horizontal="center" vertical="center" wrapText="1"/>
    </xf>
    <xf numFmtId="4" fontId="8" fillId="11" borderId="22" xfId="0" applyNumberFormat="1" applyFont="1" applyFill="1" applyBorder="1" applyAlignment="1">
      <alignment horizontal="center" vertical="center" wrapText="1"/>
    </xf>
    <xf numFmtId="4" fontId="11" fillId="11" borderId="60" xfId="0" applyNumberFormat="1" applyFont="1" applyFill="1" applyBorder="1" applyAlignment="1">
      <alignment horizontal="center" vertical="center" wrapText="1"/>
    </xf>
    <xf numFmtId="4" fontId="11" fillId="11" borderId="40" xfId="0" applyNumberFormat="1" applyFont="1" applyFill="1" applyBorder="1" applyAlignment="1">
      <alignment horizontal="center" vertical="center" wrapText="1"/>
    </xf>
    <xf numFmtId="4" fontId="11" fillId="11" borderId="41" xfId="0" applyNumberFormat="1" applyFont="1" applyFill="1" applyBorder="1" applyAlignment="1">
      <alignment horizontal="center" vertical="center" wrapText="1"/>
    </xf>
    <xf numFmtId="4" fontId="8" fillId="11" borderId="52" xfId="0" applyNumberFormat="1" applyFont="1" applyFill="1" applyBorder="1" applyAlignment="1">
      <alignment horizontal="center" vertical="center" wrapText="1"/>
    </xf>
    <xf numFmtId="4" fontId="11" fillId="11" borderId="54" xfId="0" applyNumberFormat="1" applyFont="1" applyFill="1" applyBorder="1" applyAlignment="1">
      <alignment horizontal="center" vertical="center" wrapText="1"/>
    </xf>
    <xf numFmtId="4" fontId="11" fillId="11" borderId="55" xfId="0" applyNumberFormat="1" applyFont="1" applyFill="1" applyBorder="1" applyAlignment="1">
      <alignment horizontal="center" vertical="center" wrapText="1"/>
    </xf>
    <xf numFmtId="4" fontId="11" fillId="11" borderId="57" xfId="0" applyNumberFormat="1" applyFont="1" applyFill="1" applyBorder="1" applyAlignment="1">
      <alignment horizontal="center" vertical="center" wrapText="1"/>
    </xf>
    <xf numFmtId="4" fontId="11" fillId="11" borderId="16" xfId="0" applyNumberFormat="1" applyFont="1" applyFill="1" applyBorder="1" applyAlignment="1">
      <alignment horizontal="center" vertical="center" wrapText="1"/>
    </xf>
    <xf numFmtId="4" fontId="11" fillId="11" borderId="10" xfId="0" applyNumberFormat="1" applyFont="1" applyFill="1" applyBorder="1" applyAlignment="1">
      <alignment horizontal="center" vertical="center" wrapText="1"/>
    </xf>
    <xf numFmtId="4" fontId="8" fillId="11" borderId="23" xfId="0" applyNumberFormat="1" applyFont="1" applyFill="1" applyBorder="1" applyAlignment="1">
      <alignment horizontal="center" vertical="center" wrapText="1"/>
    </xf>
    <xf numFmtId="4" fontId="8" fillId="3" borderId="16" xfId="0" applyNumberFormat="1" applyFont="1" applyFill="1" applyBorder="1" applyAlignment="1">
      <alignment horizontal="center" vertical="center" wrapText="1"/>
    </xf>
    <xf numFmtId="9" fontId="22" fillId="3" borderId="46" xfId="1" applyFont="1" applyFill="1" applyBorder="1" applyAlignment="1">
      <alignment horizontal="center" vertical="center" wrapText="1"/>
    </xf>
    <xf numFmtId="9" fontId="22" fillId="3" borderId="44" xfId="1" applyFont="1" applyFill="1" applyBorder="1" applyAlignment="1">
      <alignment horizontal="center" vertical="center" wrapText="1"/>
    </xf>
    <xf numFmtId="4" fontId="8" fillId="3" borderId="10" xfId="0" applyNumberFormat="1" applyFont="1" applyFill="1" applyBorder="1" applyAlignment="1">
      <alignment horizontal="center" vertical="center" wrapText="1"/>
    </xf>
    <xf numFmtId="9" fontId="22" fillId="3" borderId="47" xfId="1" applyFont="1" applyFill="1" applyBorder="1" applyAlignment="1">
      <alignment horizontal="center" vertical="center" wrapText="1"/>
    </xf>
    <xf numFmtId="4" fontId="11" fillId="11" borderId="17" xfId="0" applyNumberFormat="1" applyFont="1" applyFill="1" applyBorder="1" applyAlignment="1">
      <alignment horizontal="center" vertical="center" wrapText="1"/>
    </xf>
    <xf numFmtId="9" fontId="11" fillId="3" borderId="17" xfId="1" applyFont="1" applyFill="1" applyBorder="1" applyAlignment="1">
      <alignment horizontal="center" vertical="center" wrapText="1"/>
    </xf>
    <xf numFmtId="49" fontId="23" fillId="0" borderId="68" xfId="0" applyNumberFormat="1" applyFont="1" applyFill="1" applyBorder="1" applyAlignment="1">
      <alignment vertical="center" wrapText="1"/>
    </xf>
    <xf numFmtId="4" fontId="11" fillId="3" borderId="9" xfId="0" applyNumberFormat="1" applyFont="1" applyFill="1" applyBorder="1" applyAlignment="1">
      <alignment horizontal="center" vertical="center" wrapText="1"/>
    </xf>
    <xf numFmtId="4" fontId="8" fillId="11" borderId="15" xfId="0" applyNumberFormat="1" applyFont="1" applyFill="1" applyBorder="1" applyAlignment="1">
      <alignment horizontal="center" vertical="center" wrapText="1"/>
    </xf>
    <xf numFmtId="4" fontId="8" fillId="5" borderId="22" xfId="0" applyNumberFormat="1" applyFont="1" applyFill="1" applyBorder="1" applyAlignment="1">
      <alignment horizontal="center" vertical="center" wrapText="1"/>
    </xf>
    <xf numFmtId="4" fontId="8" fillId="5" borderId="23" xfId="0" applyNumberFormat="1" applyFont="1" applyFill="1" applyBorder="1" applyAlignment="1">
      <alignment horizontal="center" vertical="center" wrapText="1"/>
    </xf>
    <xf numFmtId="9" fontId="22" fillId="3" borderId="16" xfId="1" applyFont="1" applyFill="1" applyBorder="1" applyAlignment="1">
      <alignment horizontal="center" vertical="center" wrapText="1"/>
    </xf>
    <xf numFmtId="4" fontId="11" fillId="11" borderId="5" xfId="0" applyNumberFormat="1" applyFont="1" applyFill="1" applyBorder="1" applyAlignment="1">
      <alignment horizontal="center" vertical="center" wrapText="1"/>
    </xf>
    <xf numFmtId="4" fontId="11" fillId="11" borderId="12" xfId="0" applyNumberFormat="1" applyFont="1" applyFill="1" applyBorder="1" applyAlignment="1">
      <alignment horizontal="center" vertical="center" wrapText="1"/>
    </xf>
    <xf numFmtId="4" fontId="11" fillId="11" borderId="31" xfId="0" applyNumberFormat="1" applyFont="1" applyFill="1" applyBorder="1" applyAlignment="1">
      <alignment horizontal="center" vertical="center" wrapText="1"/>
    </xf>
    <xf numFmtId="4" fontId="11" fillId="11" borderId="30" xfId="0" applyNumberFormat="1" applyFont="1" applyFill="1" applyBorder="1" applyAlignment="1">
      <alignment horizontal="center" vertical="center" wrapText="1"/>
    </xf>
    <xf numFmtId="4" fontId="8" fillId="3" borderId="5" xfId="0" applyNumberFormat="1" applyFont="1" applyFill="1" applyBorder="1" applyAlignment="1">
      <alignment horizontal="center" vertical="center" wrapText="1"/>
    </xf>
    <xf numFmtId="9" fontId="12" fillId="3" borderId="8" xfId="1" applyFont="1" applyFill="1" applyBorder="1" applyAlignment="1">
      <alignment horizontal="center" vertical="center" wrapText="1"/>
    </xf>
    <xf numFmtId="0" fontId="9" fillId="11" borderId="4" xfId="0" applyFont="1" applyFill="1" applyBorder="1" applyAlignment="1">
      <alignment horizontal="center" vertical="center" wrapText="1"/>
    </xf>
    <xf numFmtId="9" fontId="8" fillId="11" borderId="5" xfId="1" applyFont="1" applyFill="1" applyBorder="1" applyAlignment="1">
      <alignment horizontal="center" vertical="center" wrapText="1"/>
    </xf>
    <xf numFmtId="0" fontId="9" fillId="11" borderId="7" xfId="0" applyFont="1" applyFill="1" applyBorder="1" applyAlignment="1">
      <alignment horizontal="center" vertical="center" wrapText="1"/>
    </xf>
    <xf numFmtId="9" fontId="8" fillId="11" borderId="3" xfId="1" applyFont="1" applyFill="1" applyBorder="1" applyAlignment="1">
      <alignment horizontal="center" vertical="center" wrapText="1"/>
    </xf>
    <xf numFmtId="9" fontId="22" fillId="3" borderId="8" xfId="1" applyFont="1" applyFill="1" applyBorder="1" applyAlignment="1">
      <alignment horizontal="center" vertical="center" wrapText="1"/>
    </xf>
    <xf numFmtId="9" fontId="22" fillId="3" borderId="11" xfId="1" applyFont="1" applyFill="1" applyBorder="1" applyAlignment="1">
      <alignment horizontal="center" vertical="center" wrapText="1"/>
    </xf>
    <xf numFmtId="0" fontId="18" fillId="5" borderId="22" xfId="4" applyNumberFormat="1" applyFont="1" applyFill="1" applyBorder="1" applyAlignment="1">
      <alignment horizontal="right" vertical="center"/>
    </xf>
    <xf numFmtId="0" fontId="8" fillId="0" borderId="7" xfId="0" applyNumberFormat="1" applyFont="1" applyFill="1" applyBorder="1" applyAlignment="1">
      <alignment horizontal="left" vertical="center" wrapText="1" indent="2"/>
    </xf>
    <xf numFmtId="0" fontId="8" fillId="0" borderId="9" xfId="0" applyNumberFormat="1" applyFont="1" applyFill="1" applyBorder="1" applyAlignment="1">
      <alignment horizontal="left" vertical="center" wrapText="1" indent="2"/>
    </xf>
    <xf numFmtId="0" fontId="22" fillId="0" borderId="10" xfId="0" applyFont="1" applyBorder="1" applyAlignment="1">
      <alignment horizontal="left" wrapText="1" readingOrder="1"/>
    </xf>
    <xf numFmtId="0" fontId="30" fillId="0" borderId="0" xfId="7" quotePrefix="1" applyFont="1" applyAlignment="1">
      <alignment horizontal="center"/>
    </xf>
    <xf numFmtId="9" fontId="16" fillId="4" borderId="8" xfId="1" applyFont="1" applyFill="1" applyBorder="1" applyAlignment="1">
      <alignment horizontal="center" vertical="center" wrapText="1"/>
    </xf>
    <xf numFmtId="4" fontId="11" fillId="11" borderId="44" xfId="0" applyNumberFormat="1" applyFont="1" applyFill="1" applyBorder="1" applyAlignment="1">
      <alignment horizontal="center" vertical="center" wrapText="1"/>
    </xf>
    <xf numFmtId="4" fontId="11" fillId="11" borderId="46" xfId="0" applyNumberFormat="1" applyFont="1" applyFill="1" applyBorder="1" applyAlignment="1">
      <alignment horizontal="center" vertical="center" wrapText="1"/>
    </xf>
    <xf numFmtId="0" fontId="23" fillId="0" borderId="0" xfId="0" applyFont="1"/>
    <xf numFmtId="49" fontId="18" fillId="3" borderId="25" xfId="4" applyNumberFormat="1" applyFont="1" applyFill="1" applyBorder="1" applyAlignment="1">
      <alignment horizontal="right" vertical="center"/>
    </xf>
    <xf numFmtId="0" fontId="10" fillId="2" borderId="68"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3" fillId="4" borderId="3" xfId="0" applyFont="1" applyFill="1" applyBorder="1" applyAlignment="1">
      <alignment horizontal="center"/>
    </xf>
    <xf numFmtId="0" fontId="10" fillId="0" borderId="55" xfId="6" applyFont="1" applyBorder="1" applyAlignment="1">
      <alignment horizontal="left" vertical="center" wrapText="1" indent="1"/>
    </xf>
    <xf numFmtId="4" fontId="11" fillId="11" borderId="4" xfId="0" applyNumberFormat="1" applyFont="1" applyFill="1" applyBorder="1" applyAlignment="1">
      <alignment horizontal="center" vertical="center" wrapText="1"/>
    </xf>
    <xf numFmtId="0" fontId="21" fillId="0" borderId="16" xfId="6" applyFont="1" applyBorder="1" applyAlignment="1">
      <alignment horizontal="left" vertical="center" wrapText="1" indent="1"/>
    </xf>
    <xf numFmtId="0" fontId="18" fillId="5" borderId="23" xfId="6" applyFont="1" applyFill="1" applyBorder="1" applyAlignment="1">
      <alignment horizontal="left" vertical="center" wrapText="1" indent="1"/>
    </xf>
    <xf numFmtId="4" fontId="8" fillId="5" borderId="42" xfId="0" applyNumberFormat="1" applyFont="1" applyFill="1" applyBorder="1" applyAlignment="1">
      <alignment horizontal="center" vertical="center" wrapText="1"/>
    </xf>
    <xf numFmtId="4" fontId="14" fillId="4" borderId="48" xfId="0" applyNumberFormat="1" applyFont="1" applyFill="1" applyBorder="1" applyAlignment="1">
      <alignment horizontal="center" vertical="center" wrapText="1"/>
    </xf>
    <xf numFmtId="0" fontId="31" fillId="0" borderId="0" xfId="0" applyFont="1"/>
    <xf numFmtId="0" fontId="14" fillId="4" borderId="22" xfId="4" applyNumberFormat="1" applyFont="1" applyFill="1" applyBorder="1" applyAlignment="1">
      <alignment horizontal="right" vertical="center"/>
    </xf>
    <xf numFmtId="0" fontId="14" fillId="4" borderId="23" xfId="6" applyFont="1" applyFill="1" applyBorder="1" applyAlignment="1">
      <alignment horizontal="left" vertical="center" wrapText="1" indent="1"/>
    </xf>
    <xf numFmtId="4" fontId="14" fillId="4" borderId="22" xfId="0" applyNumberFormat="1" applyFont="1" applyFill="1" applyBorder="1" applyAlignment="1">
      <alignment horizontal="center" vertical="center" wrapText="1"/>
    </xf>
    <xf numFmtId="4" fontId="14" fillId="4" borderId="23" xfId="0" applyNumberFormat="1" applyFont="1" applyFill="1" applyBorder="1" applyAlignment="1">
      <alignment horizontal="center" vertical="center" wrapText="1"/>
    </xf>
    <xf numFmtId="9" fontId="16" fillId="4" borderId="42" xfId="1" applyFont="1" applyFill="1" applyBorder="1" applyAlignment="1">
      <alignment horizontal="center" vertical="center" wrapText="1"/>
    </xf>
    <xf numFmtId="9" fontId="14" fillId="4" borderId="24" xfId="1" applyFont="1" applyFill="1" applyBorder="1" applyAlignment="1">
      <alignment horizontal="center" vertical="center" wrapText="1"/>
    </xf>
    <xf numFmtId="0" fontId="14" fillId="4" borderId="30" xfId="4" applyNumberFormat="1" applyFont="1" applyFill="1" applyBorder="1" applyAlignment="1">
      <alignment horizontal="right" vertical="center"/>
    </xf>
    <xf numFmtId="0" fontId="14" fillId="4" borderId="31" xfId="6" applyFont="1" applyFill="1" applyBorder="1" applyAlignment="1">
      <alignment horizontal="left" vertical="center" wrapText="1" indent="1"/>
    </xf>
    <xf numFmtId="4" fontId="14" fillId="4" borderId="33" xfId="0" applyNumberFormat="1" applyFont="1" applyFill="1" applyBorder="1" applyAlignment="1">
      <alignment horizontal="center" vertical="center" wrapText="1"/>
    </xf>
    <xf numFmtId="4" fontId="14" fillId="4" borderId="31" xfId="0" applyNumberFormat="1" applyFont="1" applyFill="1" applyBorder="1" applyAlignment="1">
      <alignment horizontal="center" vertical="center" wrapText="1"/>
    </xf>
    <xf numFmtId="9" fontId="14" fillId="4" borderId="33" xfId="1" applyFont="1" applyFill="1" applyBorder="1" applyAlignment="1">
      <alignment horizontal="center" vertical="center" wrapText="1"/>
    </xf>
    <xf numFmtId="0" fontId="18" fillId="5" borderId="30" xfId="4" applyNumberFormat="1" applyFont="1" applyFill="1" applyBorder="1" applyAlignment="1">
      <alignment horizontal="right" vertical="center"/>
    </xf>
    <xf numFmtId="0" fontId="18" fillId="5" borderId="31" xfId="6" applyFont="1" applyFill="1" applyBorder="1" applyAlignment="1">
      <alignment horizontal="left" vertical="center" wrapText="1" indent="1"/>
    </xf>
    <xf numFmtId="4" fontId="8" fillId="5" borderId="30" xfId="0" applyNumberFormat="1" applyFont="1" applyFill="1" applyBorder="1" applyAlignment="1">
      <alignment horizontal="center" vertical="center" wrapText="1"/>
    </xf>
    <xf numFmtId="4" fontId="8" fillId="5" borderId="31" xfId="0" applyNumberFormat="1" applyFont="1" applyFill="1" applyBorder="1" applyAlignment="1">
      <alignment horizontal="center" vertical="center" wrapText="1"/>
    </xf>
    <xf numFmtId="9" fontId="8" fillId="5" borderId="48" xfId="1" applyFont="1" applyFill="1" applyBorder="1" applyAlignment="1">
      <alignment horizontal="center" vertical="center" wrapText="1"/>
    </xf>
    <xf numFmtId="9" fontId="8" fillId="5" borderId="42" xfId="1" applyFont="1" applyFill="1" applyBorder="1" applyAlignment="1">
      <alignment horizontal="center" vertical="center" wrapText="1"/>
    </xf>
    <xf numFmtId="9" fontId="8" fillId="3" borderId="43" xfId="1" applyFont="1" applyFill="1" applyBorder="1" applyAlignment="1">
      <alignment horizontal="center" vertical="center" wrapText="1"/>
    </xf>
    <xf numFmtId="9" fontId="8" fillId="3" borderId="46" xfId="1" applyFont="1" applyFill="1" applyBorder="1" applyAlignment="1">
      <alignment horizontal="center" vertical="center" wrapText="1"/>
    </xf>
    <xf numFmtId="9" fontId="8" fillId="3" borderId="44" xfId="1" applyFont="1" applyFill="1" applyBorder="1" applyAlignment="1">
      <alignment horizontal="center" vertical="center" wrapText="1"/>
    </xf>
    <xf numFmtId="4" fontId="11" fillId="11" borderId="28" xfId="0" applyNumberFormat="1" applyFont="1" applyFill="1" applyBorder="1" applyAlignment="1">
      <alignment horizontal="center" vertical="center" wrapText="1"/>
    </xf>
    <xf numFmtId="4" fontId="11" fillId="11" borderId="29" xfId="0" applyNumberFormat="1" applyFont="1" applyFill="1" applyBorder="1" applyAlignment="1">
      <alignment horizontal="center" vertical="center" wrapText="1"/>
    </xf>
    <xf numFmtId="9" fontId="8" fillId="3" borderId="48" xfId="1" applyFont="1" applyFill="1" applyBorder="1" applyAlignment="1">
      <alignment horizontal="center" vertical="center" wrapText="1"/>
    </xf>
    <xf numFmtId="0" fontId="21" fillId="0" borderId="30" xfId="4" applyNumberFormat="1" applyFont="1" applyBorder="1" applyAlignment="1">
      <alignment horizontal="right" vertical="center"/>
    </xf>
    <xf numFmtId="4" fontId="8" fillId="5" borderId="48" xfId="0" applyNumberFormat="1" applyFont="1" applyFill="1" applyBorder="1" applyAlignment="1">
      <alignment horizontal="center" vertical="center" wrapText="1"/>
    </xf>
    <xf numFmtId="4" fontId="11" fillId="11" borderId="48" xfId="0" applyNumberFormat="1" applyFont="1" applyFill="1" applyBorder="1" applyAlignment="1">
      <alignment horizontal="center" vertical="center" wrapText="1"/>
    </xf>
    <xf numFmtId="4" fontId="11" fillId="11" borderId="45" xfId="0" applyNumberFormat="1" applyFont="1" applyFill="1" applyBorder="1" applyAlignment="1">
      <alignment horizontal="center" vertical="center" wrapText="1"/>
    </xf>
    <xf numFmtId="0" fontId="21" fillId="3" borderId="4" xfId="4" applyNumberFormat="1" applyFont="1" applyFill="1" applyBorder="1" applyAlignment="1">
      <alignment horizontal="right" vertical="center"/>
    </xf>
    <xf numFmtId="4" fontId="11" fillId="3" borderId="44" xfId="0" applyNumberFormat="1"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49" fontId="9" fillId="2" borderId="71" xfId="0" applyNumberFormat="1" applyFont="1" applyFill="1" applyBorder="1" applyAlignment="1">
      <alignment horizontal="center" vertical="center" wrapText="1"/>
    </xf>
    <xf numFmtId="4" fontId="14" fillId="4" borderId="34" xfId="0" applyNumberFormat="1" applyFont="1" applyFill="1" applyBorder="1" applyAlignment="1">
      <alignment horizontal="center" vertical="center" wrapText="1"/>
    </xf>
    <xf numFmtId="4" fontId="11" fillId="11" borderId="59" xfId="0" applyNumberFormat="1" applyFont="1" applyFill="1" applyBorder="1" applyAlignment="1">
      <alignment horizontal="center" vertical="center" wrapText="1"/>
    </xf>
    <xf numFmtId="4" fontId="14" fillId="4" borderId="52" xfId="0" applyNumberFormat="1" applyFont="1" applyFill="1" applyBorder="1" applyAlignment="1">
      <alignment horizontal="center" vertical="center" wrapText="1"/>
    </xf>
    <xf numFmtId="4" fontId="11" fillId="3" borderId="47" xfId="0" applyNumberFormat="1" applyFont="1" applyFill="1" applyBorder="1" applyAlignment="1">
      <alignment horizontal="center" vertical="center" wrapText="1"/>
    </xf>
    <xf numFmtId="4" fontId="14" fillId="4" borderId="73" xfId="0" applyNumberFormat="1" applyFont="1" applyFill="1" applyBorder="1" applyAlignment="1">
      <alignment horizontal="center" vertical="center" wrapText="1"/>
    </xf>
    <xf numFmtId="4" fontId="14" fillId="4" borderId="21" xfId="0" applyNumberFormat="1" applyFont="1" applyFill="1" applyBorder="1" applyAlignment="1">
      <alignment horizontal="center" vertical="center" wrapText="1"/>
    </xf>
    <xf numFmtId="4" fontId="14" fillId="4" borderId="60" xfId="0" applyNumberFormat="1" applyFont="1" applyFill="1" applyBorder="1" applyAlignment="1">
      <alignment horizontal="center" vertical="center" wrapText="1"/>
    </xf>
    <xf numFmtId="4" fontId="11" fillId="11" borderId="53" xfId="0" applyNumberFormat="1" applyFont="1" applyFill="1" applyBorder="1" applyAlignment="1">
      <alignment horizontal="center" vertical="center" wrapText="1"/>
    </xf>
    <xf numFmtId="4" fontId="10" fillId="3" borderId="10" xfId="0" applyNumberFormat="1" applyFont="1" applyFill="1" applyBorder="1" applyAlignment="1">
      <alignment horizontal="center" vertical="center" wrapText="1"/>
    </xf>
    <xf numFmtId="4" fontId="11" fillId="11" borderId="56" xfId="0" applyNumberFormat="1" applyFont="1" applyFill="1" applyBorder="1" applyAlignment="1">
      <alignment horizontal="center" vertical="center" wrapText="1"/>
    </xf>
    <xf numFmtId="43" fontId="31" fillId="12" borderId="44" xfId="9" applyFont="1" applyFill="1" applyBorder="1" applyAlignment="1">
      <alignment vertical="center" wrapText="1"/>
    </xf>
    <xf numFmtId="43" fontId="31" fillId="3" borderId="44" xfId="9" applyFont="1" applyFill="1" applyBorder="1" applyAlignment="1">
      <alignment vertical="center" wrapText="1"/>
    </xf>
    <xf numFmtId="0" fontId="34" fillId="0" borderId="0" xfId="7" quotePrefix="1" applyFont="1" applyAlignment="1">
      <alignment horizontal="center"/>
    </xf>
    <xf numFmtId="9" fontId="16" fillId="4" borderId="8" xfId="1" applyFont="1" applyFill="1" applyBorder="1" applyAlignment="1">
      <alignment horizontal="center" wrapText="1"/>
    </xf>
    <xf numFmtId="0" fontId="10" fillId="0" borderId="0" xfId="0" applyFont="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xf numFmtId="0" fontId="10" fillId="0" borderId="57" xfId="0" applyFont="1" applyBorder="1" applyAlignment="1">
      <alignment horizontal="center"/>
    </xf>
    <xf numFmtId="0" fontId="9" fillId="0" borderId="10" xfId="0" applyFont="1" applyBorder="1" applyAlignment="1">
      <alignment horizontal="center"/>
    </xf>
    <xf numFmtId="9" fontId="36" fillId="0" borderId="49" xfId="1" applyFont="1" applyBorder="1" applyAlignment="1">
      <alignment horizontal="center"/>
    </xf>
    <xf numFmtId="0" fontId="10" fillId="0" borderId="0" xfId="0" applyFont="1" applyBorder="1" applyAlignment="1">
      <alignment horizontal="center"/>
    </xf>
    <xf numFmtId="0" fontId="10" fillId="0" borderId="19" xfId="0" applyFont="1" applyBorder="1" applyAlignment="1">
      <alignment horizontal="center"/>
    </xf>
    <xf numFmtId="0" fontId="35" fillId="4" borderId="3" xfId="0" applyFont="1" applyFill="1" applyBorder="1" applyAlignment="1">
      <alignment horizontal="center" vertical="center" wrapText="1"/>
    </xf>
    <xf numFmtId="0" fontId="10" fillId="0" borderId="0" xfId="0" applyFont="1"/>
    <xf numFmtId="0" fontId="9" fillId="0" borderId="0" xfId="0" applyFont="1"/>
    <xf numFmtId="9" fontId="36" fillId="0" borderId="0" xfId="1" applyFont="1"/>
    <xf numFmtId="0" fontId="37" fillId="0" borderId="0" xfId="0" applyFont="1"/>
    <xf numFmtId="9" fontId="39" fillId="4" borderId="50" xfId="1" applyFont="1" applyFill="1" applyBorder="1" applyAlignment="1">
      <alignment horizontal="center"/>
    </xf>
    <xf numFmtId="0" fontId="38" fillId="4" borderId="7" xfId="0" applyFont="1" applyFill="1" applyBorder="1" applyAlignment="1">
      <alignment horizontal="center"/>
    </xf>
    <xf numFmtId="0" fontId="38" fillId="4" borderId="3" xfId="0" applyFont="1" applyFill="1" applyBorder="1" applyAlignment="1">
      <alignment horizontal="center"/>
    </xf>
    <xf numFmtId="0" fontId="38" fillId="4" borderId="55" xfId="0" applyFont="1" applyFill="1" applyBorder="1" applyAlignment="1">
      <alignment horizontal="center"/>
    </xf>
    <xf numFmtId="0" fontId="14" fillId="4" borderId="3" xfId="0" applyFont="1" applyFill="1" applyBorder="1" applyAlignment="1">
      <alignment horizontal="center"/>
    </xf>
    <xf numFmtId="0" fontId="14" fillId="4" borderId="41" xfId="0" applyFont="1" applyFill="1" applyBorder="1" applyAlignment="1">
      <alignment horizontal="center"/>
    </xf>
    <xf numFmtId="9" fontId="16" fillId="4" borderId="8" xfId="1" applyFont="1" applyFill="1" applyBorder="1" applyAlignment="1">
      <alignment horizontal="center"/>
    </xf>
    <xf numFmtId="0" fontId="38" fillId="0" borderId="0" xfId="0" applyFont="1"/>
    <xf numFmtId="0" fontId="25" fillId="0" borderId="0" xfId="3" applyFont="1"/>
    <xf numFmtId="0" fontId="40" fillId="0" borderId="0" xfId="3" applyFont="1"/>
    <xf numFmtId="0" fontId="10" fillId="0" borderId="0" xfId="0" quotePrefix="1" applyFont="1"/>
    <xf numFmtId="0" fontId="10" fillId="0" borderId="0" xfId="0" applyFont="1" applyAlignment="1">
      <alignment horizontal="left" wrapText="1"/>
    </xf>
    <xf numFmtId="0" fontId="10" fillId="11" borderId="3" xfId="0" applyFont="1" applyFill="1" applyBorder="1" applyAlignment="1">
      <alignment horizontal="left" wrapText="1"/>
    </xf>
    <xf numFmtId="0" fontId="14" fillId="4" borderId="7" xfId="0" applyFont="1" applyFill="1" applyBorder="1" applyAlignment="1">
      <alignment horizontal="center"/>
    </xf>
    <xf numFmtId="0" fontId="38" fillId="4" borderId="13" xfId="0" applyFont="1" applyFill="1" applyBorder="1" applyAlignment="1">
      <alignment horizontal="center"/>
    </xf>
    <xf numFmtId="0" fontId="10" fillId="0" borderId="23" xfId="0" applyFont="1" applyBorder="1" applyAlignment="1">
      <alignment horizontal="center"/>
    </xf>
    <xf numFmtId="0" fontId="10" fillId="0" borderId="4" xfId="0" applyFont="1" applyBorder="1" applyAlignment="1">
      <alignment horizontal="center"/>
    </xf>
    <xf numFmtId="0" fontId="10" fillId="0" borderId="3" xfId="0" applyFont="1" applyBorder="1" applyAlignment="1">
      <alignment horizontal="center"/>
    </xf>
    <xf numFmtId="0" fontId="10" fillId="0" borderId="22" xfId="0" applyFont="1" applyBorder="1" applyAlignment="1">
      <alignment horizontal="center"/>
    </xf>
    <xf numFmtId="0" fontId="10" fillId="0" borderId="2" xfId="0" applyFont="1" applyBorder="1"/>
    <xf numFmtId="4" fontId="10" fillId="0" borderId="0" xfId="0" applyNumberFormat="1" applyFont="1"/>
    <xf numFmtId="0" fontId="10" fillId="0" borderId="0" xfId="0" applyFont="1" applyBorder="1"/>
    <xf numFmtId="0" fontId="38" fillId="4" borderId="39" xfId="0" applyFont="1" applyFill="1" applyBorder="1" applyAlignment="1">
      <alignment horizontal="center"/>
    </xf>
    <xf numFmtId="16" fontId="38" fillId="4" borderId="8" xfId="0" applyNumberFormat="1" applyFont="1" applyFill="1" applyBorder="1" applyAlignment="1">
      <alignment horizontal="center"/>
    </xf>
    <xf numFmtId="16" fontId="38" fillId="4" borderId="7" xfId="0" applyNumberFormat="1" applyFont="1" applyFill="1" applyBorder="1" applyAlignment="1">
      <alignment horizontal="center"/>
    </xf>
    <xf numFmtId="16" fontId="38" fillId="4" borderId="40" xfId="0" applyNumberFormat="1" applyFont="1" applyFill="1" applyBorder="1" applyAlignment="1">
      <alignment horizontal="center"/>
    </xf>
    <xf numFmtId="0" fontId="38" fillId="4" borderId="8" xfId="0" applyFont="1" applyFill="1" applyBorder="1" applyAlignment="1">
      <alignment horizontal="center"/>
    </xf>
    <xf numFmtId="0" fontId="38" fillId="4" borderId="40" xfId="0" applyFont="1" applyFill="1" applyBorder="1" applyAlignment="1">
      <alignment horizontal="center"/>
    </xf>
    <xf numFmtId="0" fontId="10" fillId="0" borderId="49" xfId="0" applyFont="1" applyBorder="1" applyAlignment="1">
      <alignment horizontal="center"/>
    </xf>
    <xf numFmtId="0" fontId="10" fillId="0" borderId="61" xfId="0" applyFont="1" applyBorder="1" applyAlignment="1">
      <alignment horizontal="center"/>
    </xf>
    <xf numFmtId="9" fontId="16" fillId="4" borderId="44" xfId="1" applyFont="1" applyFill="1" applyBorder="1" applyAlignment="1">
      <alignment horizontal="center" wrapText="1"/>
    </xf>
    <xf numFmtId="0" fontId="14" fillId="4" borderId="10" xfId="0" applyFont="1" applyFill="1" applyBorder="1" applyAlignment="1">
      <alignment horizontal="center"/>
    </xf>
    <xf numFmtId="9" fontId="16" fillId="4" borderId="47" xfId="1" applyFont="1" applyFill="1" applyBorder="1" applyAlignment="1">
      <alignment horizontal="center"/>
    </xf>
    <xf numFmtId="0" fontId="38" fillId="4" borderId="12" xfId="0" applyFont="1" applyFill="1" applyBorder="1" applyAlignment="1">
      <alignment horizontal="center"/>
    </xf>
    <xf numFmtId="0" fontId="14" fillId="4" borderId="13" xfId="0" applyFont="1" applyFill="1" applyBorder="1" applyAlignment="1">
      <alignment horizontal="center"/>
    </xf>
    <xf numFmtId="9" fontId="16" fillId="4" borderId="45" xfId="1" applyFont="1" applyFill="1" applyBorder="1" applyAlignment="1">
      <alignment horizontal="center"/>
    </xf>
    <xf numFmtId="9" fontId="16" fillId="4" borderId="44" xfId="1" applyFont="1" applyFill="1" applyBorder="1" applyAlignment="1">
      <alignment horizontal="center"/>
    </xf>
    <xf numFmtId="0" fontId="10" fillId="0" borderId="0" xfId="0" applyFont="1" applyFill="1"/>
    <xf numFmtId="16" fontId="38" fillId="4" borderId="60" xfId="0" applyNumberFormat="1" applyFont="1" applyFill="1" applyBorder="1" applyAlignment="1">
      <alignment horizontal="center"/>
    </xf>
    <xf numFmtId="0" fontId="38" fillId="4" borderId="14" xfId="0" applyFont="1" applyFill="1" applyBorder="1" applyAlignment="1">
      <alignment horizontal="center"/>
    </xf>
    <xf numFmtId="0" fontId="38" fillId="4" borderId="59" xfId="0" applyFont="1" applyFill="1" applyBorder="1" applyAlignment="1">
      <alignment horizontal="center"/>
    </xf>
    <xf numFmtId="0" fontId="38" fillId="4" borderId="7" xfId="0" applyFont="1" applyFill="1" applyBorder="1" applyAlignment="1">
      <alignment horizontal="center" wrapText="1"/>
    </xf>
    <xf numFmtId="0" fontId="38" fillId="4" borderId="3" xfId="0" applyFont="1" applyFill="1" applyBorder="1" applyAlignment="1">
      <alignment horizontal="center" wrapText="1"/>
    </xf>
    <xf numFmtId="9" fontId="39" fillId="4" borderId="3" xfId="1" applyFont="1" applyFill="1" applyBorder="1" applyAlignment="1">
      <alignment horizontal="center" wrapText="1"/>
    </xf>
    <xf numFmtId="9" fontId="37" fillId="0" borderId="0" xfId="1" applyFont="1"/>
    <xf numFmtId="0" fontId="10" fillId="0" borderId="0" xfId="0" applyFont="1" applyAlignment="1">
      <alignment wrapText="1"/>
    </xf>
    <xf numFmtId="9" fontId="39" fillId="4" borderId="3" xfId="1" applyFont="1" applyFill="1" applyBorder="1" applyAlignment="1">
      <alignment horizontal="center"/>
    </xf>
    <xf numFmtId="9" fontId="39" fillId="4" borderId="44" xfId="1" applyFont="1" applyFill="1" applyBorder="1" applyAlignment="1">
      <alignment horizontal="center"/>
    </xf>
    <xf numFmtId="9" fontId="10" fillId="0" borderId="49" xfId="1" applyFont="1" applyBorder="1" applyAlignment="1" applyProtection="1">
      <alignment horizontal="center"/>
      <protection locked="0"/>
    </xf>
    <xf numFmtId="0" fontId="10" fillId="0" borderId="24" xfId="0" applyFont="1" applyBorder="1" applyAlignment="1">
      <alignment horizontal="center"/>
    </xf>
    <xf numFmtId="49" fontId="10" fillId="0" borderId="0" xfId="0" applyNumberFormat="1" applyFont="1"/>
    <xf numFmtId="0" fontId="38" fillId="4" borderId="39" xfId="0" applyFont="1" applyFill="1" applyBorder="1" applyAlignment="1">
      <alignment horizontal="center" wrapText="1"/>
    </xf>
    <xf numFmtId="0" fontId="14" fillId="4" borderId="12" xfId="0" applyFont="1" applyFill="1" applyBorder="1" applyAlignment="1">
      <alignment horizontal="center"/>
    </xf>
    <xf numFmtId="0" fontId="9" fillId="0" borderId="24" xfId="0" applyFont="1" applyBorder="1" applyAlignment="1">
      <alignment horizontal="center"/>
    </xf>
    <xf numFmtId="0" fontId="10" fillId="0" borderId="0" xfId="0" applyNumberFormat="1" applyFont="1"/>
    <xf numFmtId="9" fontId="16" fillId="4" borderId="14" xfId="1" applyFont="1" applyFill="1" applyBorder="1" applyAlignment="1">
      <alignment horizontal="center"/>
    </xf>
    <xf numFmtId="0" fontId="10" fillId="0" borderId="22" xfId="0" applyNumberFormat="1" applyFont="1" applyBorder="1"/>
    <xf numFmtId="0" fontId="10" fillId="2" borderId="23" xfId="0" applyFont="1" applyFill="1" applyBorder="1" applyAlignment="1">
      <alignment horizontal="center" vertical="center" wrapText="1"/>
    </xf>
    <xf numFmtId="9" fontId="37" fillId="0" borderId="24" xfId="1" applyFont="1" applyBorder="1" applyAlignment="1">
      <alignment horizontal="center"/>
    </xf>
    <xf numFmtId="9" fontId="37" fillId="0" borderId="49" xfId="1" applyFont="1" applyBorder="1" applyAlignment="1">
      <alignment horizontal="center"/>
    </xf>
    <xf numFmtId="0" fontId="10" fillId="3" borderId="0" xfId="0" applyFont="1" applyFill="1"/>
    <xf numFmtId="0" fontId="42" fillId="0" borderId="0" xfId="0" applyFont="1" applyBorder="1"/>
    <xf numFmtId="0" fontId="38" fillId="4" borderId="4" xfId="0" applyFont="1" applyFill="1" applyBorder="1" applyAlignment="1">
      <alignment horizontal="center" wrapText="1"/>
    </xf>
    <xf numFmtId="49" fontId="10" fillId="0" borderId="0" xfId="0" applyNumberFormat="1" applyFont="1" applyBorder="1" applyAlignment="1">
      <alignment horizontal="center"/>
    </xf>
    <xf numFmtId="0" fontId="42" fillId="0" borderId="0" xfId="0" applyFont="1" applyBorder="1" applyAlignment="1">
      <alignment horizontal="justify" vertical="center" wrapText="1"/>
    </xf>
    <xf numFmtId="0" fontId="11" fillId="3" borderId="7" xfId="0" applyFont="1" applyFill="1" applyBorder="1" applyAlignment="1">
      <alignment horizontal="justify" vertical="center"/>
    </xf>
    <xf numFmtId="0" fontId="11" fillId="14" borderId="7" xfId="0" applyFont="1" applyFill="1" applyBorder="1" applyAlignment="1">
      <alignment horizontal="justify" vertical="center"/>
    </xf>
    <xf numFmtId="0" fontId="10" fillId="11" borderId="40" xfId="0" applyFont="1" applyFill="1" applyBorder="1"/>
    <xf numFmtId="16" fontId="38" fillId="4" borderId="55" xfId="0" applyNumberFormat="1" applyFont="1" applyFill="1" applyBorder="1" applyAlignment="1">
      <alignment horizontal="center" wrapText="1"/>
    </xf>
    <xf numFmtId="49" fontId="37" fillId="0" borderId="21" xfId="0" applyNumberFormat="1" applyFont="1" applyBorder="1" applyAlignment="1">
      <alignment horizontal="center"/>
    </xf>
    <xf numFmtId="49" fontId="37" fillId="0" borderId="3" xfId="0" applyNumberFormat="1" applyFont="1" applyBorder="1" applyAlignment="1">
      <alignment horizontal="center"/>
    </xf>
    <xf numFmtId="49" fontId="37" fillId="0" borderId="28" xfId="0" applyNumberFormat="1" applyFont="1" applyBorder="1" applyAlignment="1">
      <alignment horizontal="center"/>
    </xf>
    <xf numFmtId="16" fontId="38" fillId="4" borderId="44" xfId="0" applyNumberFormat="1" applyFont="1" applyFill="1" applyBorder="1" applyAlignment="1">
      <alignment horizontal="center" wrapText="1"/>
    </xf>
    <xf numFmtId="49" fontId="10" fillId="0" borderId="61" xfId="0" applyNumberFormat="1" applyFont="1" applyBorder="1" applyAlignment="1">
      <alignment horizontal="center"/>
    </xf>
    <xf numFmtId="49" fontId="10" fillId="0" borderId="44" xfId="0" applyNumberFormat="1" applyFont="1" applyBorder="1" applyAlignment="1">
      <alignment horizontal="center"/>
    </xf>
    <xf numFmtId="0" fontId="38" fillId="4" borderId="44" xfId="0" applyFont="1" applyFill="1" applyBorder="1" applyAlignment="1">
      <alignment horizontal="center"/>
    </xf>
    <xf numFmtId="49" fontId="10" fillId="0" borderId="21" xfId="0" applyNumberFormat="1" applyFont="1" applyBorder="1" applyAlignment="1">
      <alignment horizontal="center"/>
    </xf>
    <xf numFmtId="0" fontId="14" fillId="4" borderId="40" xfId="0" applyFont="1" applyFill="1" applyBorder="1" applyAlignment="1">
      <alignment vertical="center" wrapText="1"/>
    </xf>
    <xf numFmtId="0" fontId="10" fillId="0" borderId="0" xfId="0" applyFont="1" applyAlignment="1">
      <alignment horizontal="center" wrapText="1"/>
    </xf>
    <xf numFmtId="4" fontId="22" fillId="11" borderId="8" xfId="0" applyNumberFormat="1" applyFont="1" applyFill="1" applyBorder="1" applyAlignment="1">
      <alignment horizontal="center" vertical="center" wrapText="1"/>
    </xf>
    <xf numFmtId="0" fontId="10" fillId="0" borderId="7" xfId="0" applyFont="1" applyBorder="1" applyAlignment="1">
      <alignment vertical="center" wrapText="1"/>
    </xf>
    <xf numFmtId="4" fontId="37" fillId="11" borderId="8" xfId="0" applyNumberFormat="1" applyFont="1" applyFill="1" applyBorder="1" applyAlignment="1">
      <alignment horizontal="center" vertical="center" wrapText="1"/>
    </xf>
    <xf numFmtId="0" fontId="14" fillId="4" borderId="41" xfId="0" applyFont="1" applyFill="1" applyBorder="1" applyAlignment="1">
      <alignment vertical="center" wrapText="1"/>
    </xf>
    <xf numFmtId="0" fontId="10" fillId="0" borderId="0" xfId="0" applyFont="1" applyAlignment="1"/>
    <xf numFmtId="0" fontId="11" fillId="13" borderId="7" xfId="0" applyFont="1" applyFill="1" applyBorder="1" applyAlignment="1">
      <alignment horizontal="justify" vertical="center"/>
    </xf>
    <xf numFmtId="43" fontId="11" fillId="3" borderId="40" xfId="9" applyFont="1" applyFill="1" applyBorder="1" applyAlignment="1">
      <alignment horizontal="center" vertical="center"/>
    </xf>
    <xf numFmtId="9" fontId="14" fillId="4" borderId="41" xfId="1"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0" fillId="0" borderId="13" xfId="0" applyFont="1" applyBorder="1" applyAlignment="1">
      <alignment horizontal="center"/>
    </xf>
    <xf numFmtId="0" fontId="10" fillId="0" borderId="14" xfId="0" applyFont="1" applyBorder="1" applyAlignment="1">
      <alignment horizontal="center"/>
    </xf>
    <xf numFmtId="0" fontId="38" fillId="0" borderId="0" xfId="0" applyFont="1" applyAlignment="1">
      <alignment horizontal="center"/>
    </xf>
    <xf numFmtId="0" fontId="11" fillId="3" borderId="16" xfId="0" applyFont="1" applyFill="1" applyBorder="1" applyAlignment="1">
      <alignment horizontal="center" vertical="center" wrapText="1"/>
    </xf>
    <xf numFmtId="0" fontId="10" fillId="11" borderId="5" xfId="0" applyFont="1" applyFill="1" applyBorder="1" applyAlignment="1">
      <alignment horizontal="left" wrapText="1"/>
    </xf>
    <xf numFmtId="0" fontId="10" fillId="11" borderId="5" xfId="0" applyFont="1" applyFill="1" applyBorder="1" applyAlignment="1">
      <alignment horizontal="center"/>
    </xf>
    <xf numFmtId="0" fontId="10" fillId="3" borderId="5" xfId="0" applyFont="1" applyFill="1" applyBorder="1" applyAlignment="1">
      <alignment horizontal="center"/>
    </xf>
    <xf numFmtId="0" fontId="10" fillId="3" borderId="5" xfId="0" applyFont="1" applyFill="1" applyBorder="1" applyAlignment="1">
      <alignment horizontal="right"/>
    </xf>
    <xf numFmtId="0" fontId="10" fillId="11" borderId="36" xfId="0" applyFont="1" applyFill="1" applyBorder="1" applyAlignment="1">
      <alignment horizontal="center"/>
    </xf>
    <xf numFmtId="0" fontId="10" fillId="11" borderId="6" xfId="0" applyFont="1" applyFill="1" applyBorder="1" applyAlignment="1">
      <alignment horizontal="center"/>
    </xf>
    <xf numFmtId="0" fontId="10" fillId="3" borderId="39" xfId="0" applyFont="1" applyFill="1" applyBorder="1" applyAlignment="1">
      <alignment horizontal="right"/>
    </xf>
    <xf numFmtId="0" fontId="10" fillId="0" borderId="0" xfId="0" applyFont="1" applyBorder="1" applyAlignment="1">
      <alignment vertical="center"/>
    </xf>
    <xf numFmtId="0" fontId="11" fillId="3" borderId="3" xfId="0" applyFont="1" applyFill="1" applyBorder="1" applyAlignment="1">
      <alignment horizontal="center" vertical="center" wrapText="1"/>
    </xf>
    <xf numFmtId="0" fontId="10" fillId="11" borderId="3" xfId="0" applyFont="1" applyFill="1" applyBorder="1" applyAlignment="1">
      <alignment horizontal="center"/>
    </xf>
    <xf numFmtId="0" fontId="10" fillId="3" borderId="3" xfId="0" applyFont="1" applyFill="1" applyBorder="1" applyAlignment="1">
      <alignment horizontal="center"/>
    </xf>
    <xf numFmtId="0" fontId="10" fillId="3" borderId="3" xfId="0" applyFont="1" applyFill="1" applyBorder="1" applyAlignment="1">
      <alignment horizontal="right"/>
    </xf>
    <xf numFmtId="0" fontId="10" fillId="11" borderId="37" xfId="0" applyFont="1" applyFill="1" applyBorder="1" applyAlignment="1">
      <alignment horizontal="center"/>
    </xf>
    <xf numFmtId="0" fontId="10" fillId="11" borderId="8" xfId="0" applyFont="1" applyFill="1" applyBorder="1" applyAlignment="1">
      <alignment horizontal="center"/>
    </xf>
    <xf numFmtId="0" fontId="10" fillId="3" borderId="40" xfId="0" applyFont="1" applyFill="1" applyBorder="1" applyAlignment="1">
      <alignment horizontal="right"/>
    </xf>
    <xf numFmtId="0" fontId="10" fillId="11" borderId="7" xfId="0" applyFont="1" applyFill="1" applyBorder="1"/>
    <xf numFmtId="9" fontId="10" fillId="11" borderId="3" xfId="1" applyFont="1" applyFill="1" applyBorder="1"/>
    <xf numFmtId="0" fontId="10" fillId="11" borderId="3" xfId="0" applyFont="1" applyFill="1" applyBorder="1"/>
    <xf numFmtId="0" fontId="10" fillId="11" borderId="37" xfId="0" applyFont="1" applyFill="1" applyBorder="1"/>
    <xf numFmtId="0" fontId="10" fillId="11" borderId="8" xfId="0" applyFont="1" applyFill="1" applyBorder="1"/>
    <xf numFmtId="0" fontId="10" fillId="11" borderId="9" xfId="0" applyFont="1" applyFill="1" applyBorder="1"/>
    <xf numFmtId="9" fontId="10" fillId="11" borderId="10" xfId="1" applyFont="1" applyFill="1" applyBorder="1"/>
    <xf numFmtId="0" fontId="10" fillId="3" borderId="10" xfId="0" applyFont="1" applyFill="1" applyBorder="1" applyAlignment="1">
      <alignment horizontal="center"/>
    </xf>
    <xf numFmtId="0" fontId="10" fillId="11" borderId="10" xfId="0" applyFont="1" applyFill="1" applyBorder="1" applyAlignment="1">
      <alignment horizontal="left" wrapText="1"/>
    </xf>
    <xf numFmtId="0" fontId="10" fillId="11" borderId="10" xfId="0" applyFont="1" applyFill="1" applyBorder="1"/>
    <xf numFmtId="0" fontId="10" fillId="11" borderId="10" xfId="0" applyFont="1" applyFill="1" applyBorder="1" applyAlignment="1">
      <alignment horizontal="center"/>
    </xf>
    <xf numFmtId="0" fontId="10" fillId="3" borderId="10" xfId="0" applyFont="1" applyFill="1" applyBorder="1" applyAlignment="1">
      <alignment horizontal="right"/>
    </xf>
    <xf numFmtId="0" fontId="10" fillId="11" borderId="38" xfId="0" applyFont="1" applyFill="1" applyBorder="1"/>
    <xf numFmtId="0" fontId="10" fillId="11" borderId="11" xfId="0" applyFont="1" applyFill="1" applyBorder="1"/>
    <xf numFmtId="0" fontId="10" fillId="3" borderId="41" xfId="0" applyFont="1" applyFill="1" applyBorder="1" applyAlignment="1">
      <alignment horizontal="right"/>
    </xf>
    <xf numFmtId="0" fontId="11" fillId="2" borderId="3" xfId="0" applyFont="1" applyFill="1" applyBorder="1" applyAlignment="1">
      <alignment horizontal="center" vertical="center" wrapText="1"/>
    </xf>
    <xf numFmtId="0" fontId="15" fillId="0" borderId="0" xfId="0" applyFont="1" applyFill="1" applyBorder="1" applyAlignment="1">
      <alignment horizontal="center"/>
    </xf>
    <xf numFmtId="0" fontId="15" fillId="0" borderId="0" xfId="0" applyFont="1" applyFill="1" applyAlignment="1">
      <alignment horizontal="center"/>
    </xf>
    <xf numFmtId="0" fontId="15" fillId="0" borderId="0" xfId="0" applyFont="1" applyFill="1" applyBorder="1" applyAlignment="1">
      <alignment vertical="center"/>
    </xf>
    <xf numFmtId="0" fontId="38" fillId="4" borderId="0" xfId="0" applyFont="1" applyFill="1" applyAlignment="1">
      <alignment horizontal="center" wrapText="1"/>
    </xf>
    <xf numFmtId="0" fontId="38" fillId="4" borderId="0" xfId="0" applyFont="1" applyFill="1" applyAlignment="1">
      <alignment vertical="center" wrapText="1"/>
    </xf>
    <xf numFmtId="0" fontId="10" fillId="8" borderId="0" xfId="0" applyFont="1" applyFill="1" applyAlignment="1">
      <alignment horizontal="center" vertical="center"/>
    </xf>
    <xf numFmtId="0" fontId="10" fillId="9" borderId="0" xfId="0" applyFont="1" applyFill="1" applyAlignment="1">
      <alignment horizontal="center" vertical="center" wrapText="1"/>
    </xf>
    <xf numFmtId="0" fontId="10" fillId="10" borderId="0" xfId="0" applyFont="1" applyFill="1" applyAlignment="1">
      <alignment horizontal="center" vertical="center"/>
    </xf>
    <xf numFmtId="0" fontId="10" fillId="3" borderId="0" xfId="0" applyFont="1" applyFill="1" applyAlignment="1">
      <alignment horizontal="center" vertical="center" wrapText="1"/>
    </xf>
    <xf numFmtId="0" fontId="10" fillId="7" borderId="0" xfId="0" applyFont="1" applyFill="1" applyAlignment="1">
      <alignment horizontal="center" vertical="center"/>
    </xf>
    <xf numFmtId="0" fontId="34" fillId="0" borderId="0" xfId="7" applyFont="1" applyAlignment="1">
      <alignment horizontal="left" vertical="center"/>
    </xf>
    <xf numFmtId="0" fontId="10" fillId="0" borderId="0" xfId="0" applyFont="1" applyAlignment="1">
      <alignment vertical="center"/>
    </xf>
    <xf numFmtId="4" fontId="10" fillId="3" borderId="5" xfId="0" applyNumberFormat="1" applyFont="1" applyFill="1" applyBorder="1" applyAlignment="1">
      <alignment horizontal="center" vertical="center"/>
    </xf>
    <xf numFmtId="4" fontId="10" fillId="3" borderId="4" xfId="0" applyNumberFormat="1" applyFont="1" applyFill="1" applyBorder="1" applyAlignment="1">
      <alignment horizontal="center" vertical="center"/>
    </xf>
    <xf numFmtId="4" fontId="10" fillId="3" borderId="3" xfId="0" applyNumberFormat="1" applyFont="1" applyFill="1" applyBorder="1" applyAlignment="1">
      <alignment horizontal="center" vertical="center"/>
    </xf>
    <xf numFmtId="4" fontId="10" fillId="11" borderId="3" xfId="0" applyNumberFormat="1" applyFont="1" applyFill="1" applyBorder="1" applyAlignment="1">
      <alignment horizontal="center" vertical="center"/>
    </xf>
    <xf numFmtId="4" fontId="10" fillId="3" borderId="7" xfId="0" applyNumberFormat="1" applyFont="1" applyFill="1" applyBorder="1" applyAlignment="1">
      <alignment horizontal="center" vertical="center"/>
    </xf>
    <xf numFmtId="4" fontId="9" fillId="12" borderId="23" xfId="0" applyNumberFormat="1" applyFont="1" applyFill="1" applyBorder="1" applyAlignment="1">
      <alignment horizontal="center" vertical="center"/>
    </xf>
    <xf numFmtId="4" fontId="9" fillId="12" borderId="22" xfId="0" applyNumberFormat="1" applyFont="1" applyFill="1" applyBorder="1" applyAlignment="1">
      <alignment horizontal="center" vertical="center"/>
    </xf>
    <xf numFmtId="4" fontId="10" fillId="3" borderId="16" xfId="0" applyNumberFormat="1" applyFont="1" applyFill="1" applyBorder="1" applyAlignment="1">
      <alignment horizontal="center" vertical="center"/>
    </xf>
    <xf numFmtId="4" fontId="10" fillId="3" borderId="15" xfId="0" applyNumberFormat="1" applyFont="1" applyFill="1" applyBorder="1" applyAlignment="1">
      <alignment horizontal="center" vertical="center"/>
    </xf>
    <xf numFmtId="4" fontId="10" fillId="3" borderId="9" xfId="0" applyNumberFormat="1" applyFont="1" applyFill="1" applyBorder="1" applyAlignment="1">
      <alignment horizontal="center" vertical="center"/>
    </xf>
    <xf numFmtId="9" fontId="37" fillId="0" borderId="42" xfId="1" applyFont="1" applyBorder="1" applyAlignment="1">
      <alignment horizontal="center"/>
    </xf>
    <xf numFmtId="49" fontId="10" fillId="0" borderId="45" xfId="0" applyNumberFormat="1" applyFont="1" applyBorder="1" applyAlignment="1">
      <alignment horizontal="center"/>
    </xf>
    <xf numFmtId="0" fontId="14" fillId="4" borderId="59" xfId="0" applyFont="1" applyFill="1" applyBorder="1" applyAlignment="1">
      <alignment vertical="center" wrapText="1"/>
    </xf>
    <xf numFmtId="0" fontId="10" fillId="0" borderId="33" xfId="0" applyFont="1" applyBorder="1" applyAlignment="1">
      <alignment horizontal="center"/>
    </xf>
    <xf numFmtId="0" fontId="11" fillId="13" borderId="74" xfId="0" applyFont="1" applyFill="1" applyBorder="1" applyAlignment="1">
      <alignment horizontal="justify" vertical="center"/>
    </xf>
    <xf numFmtId="43" fontId="11" fillId="3" borderId="17" xfId="9" applyFont="1" applyFill="1" applyBorder="1" applyAlignment="1">
      <alignment horizontal="center" vertical="center"/>
    </xf>
    <xf numFmtId="43" fontId="11" fillId="3" borderId="7" xfId="9" applyFont="1" applyFill="1" applyBorder="1" applyAlignment="1">
      <alignment horizontal="center" vertical="center"/>
    </xf>
    <xf numFmtId="43" fontId="11" fillId="3" borderId="8" xfId="9" applyFont="1" applyFill="1" applyBorder="1" applyAlignment="1">
      <alignment horizontal="center" vertical="center"/>
    </xf>
    <xf numFmtId="0" fontId="11" fillId="3" borderId="74" xfId="0" applyFont="1" applyFill="1" applyBorder="1" applyAlignment="1">
      <alignment horizontal="justify" vertical="center"/>
    </xf>
    <xf numFmtId="0" fontId="14" fillId="4" borderId="75" xfId="0" applyFont="1" applyFill="1" applyBorder="1" applyAlignment="1">
      <alignment vertical="center" wrapText="1"/>
    </xf>
    <xf numFmtId="9" fontId="14" fillId="4" borderId="8" xfId="1" applyFont="1" applyFill="1" applyBorder="1" applyAlignment="1">
      <alignment horizontal="center" vertical="center" wrapText="1"/>
    </xf>
    <xf numFmtId="0" fontId="11" fillId="14" borderId="74" xfId="0" applyFont="1" applyFill="1" applyBorder="1" applyAlignment="1">
      <alignment horizontal="justify" vertical="center"/>
    </xf>
    <xf numFmtId="9" fontId="14" fillId="4" borderId="9" xfId="1" applyFont="1" applyFill="1" applyBorder="1" applyAlignment="1">
      <alignment horizontal="center" vertical="center" wrapText="1"/>
    </xf>
    <xf numFmtId="9" fontId="14" fillId="4" borderId="11" xfId="1" applyFont="1" applyFill="1" applyBorder="1" applyAlignment="1">
      <alignment horizontal="center" vertical="center" wrapText="1"/>
    </xf>
    <xf numFmtId="0" fontId="23" fillId="0" borderId="0" xfId="0" applyFont="1" applyFill="1" applyBorder="1" applyAlignment="1">
      <alignment horizontal="left" wrapText="1" readingOrder="1"/>
    </xf>
    <xf numFmtId="0" fontId="0" fillId="0" borderId="0" xfId="0" applyBorder="1" applyAlignment="1">
      <alignment horizontal="center"/>
    </xf>
    <xf numFmtId="0" fontId="22" fillId="0" borderId="0" xfId="0" applyFont="1" applyFill="1" applyBorder="1" applyAlignment="1">
      <alignment horizontal="left" wrapText="1" readingOrder="1"/>
    </xf>
    <xf numFmtId="0" fontId="38" fillId="4" borderId="0" xfId="0" applyFont="1" applyFill="1" applyBorder="1" applyAlignment="1">
      <alignment horizontal="center" vertical="center" wrapText="1"/>
    </xf>
    <xf numFmtId="0" fontId="38" fillId="4" borderId="62" xfId="0" applyFont="1" applyFill="1" applyBorder="1" applyAlignment="1">
      <alignment horizontal="center" vertical="center" wrapText="1"/>
    </xf>
    <xf numFmtId="0" fontId="8" fillId="0" borderId="12" xfId="0" applyNumberFormat="1" applyFont="1" applyFill="1" applyBorder="1" applyAlignment="1">
      <alignment horizontal="left" vertical="center" wrapText="1" indent="2"/>
    </xf>
    <xf numFmtId="0" fontId="22" fillId="0" borderId="13" xfId="0" applyFont="1" applyBorder="1" applyAlignment="1">
      <alignment horizontal="left" wrapText="1" readingOrder="1"/>
    </xf>
    <xf numFmtId="0" fontId="45" fillId="0" borderId="0" xfId="0" applyFont="1" applyAlignment="1">
      <alignment wrapText="1"/>
    </xf>
    <xf numFmtId="0" fontId="46" fillId="0" borderId="0" xfId="0" applyFont="1" applyAlignment="1">
      <alignment wrapText="1"/>
    </xf>
    <xf numFmtId="4" fontId="14" fillId="15" borderId="25" xfId="0" applyNumberFormat="1" applyFont="1" applyFill="1" applyBorder="1" applyAlignment="1">
      <alignment horizontal="center" vertical="center" wrapText="1"/>
    </xf>
    <xf numFmtId="4" fontId="14" fillId="15" borderId="26" xfId="0" applyNumberFormat="1" applyFont="1" applyFill="1" applyBorder="1" applyAlignment="1">
      <alignment horizontal="center" vertical="center" wrapText="1"/>
    </xf>
    <xf numFmtId="4" fontId="14" fillId="15" borderId="32" xfId="0" applyNumberFormat="1" applyFont="1" applyFill="1" applyBorder="1" applyAlignment="1">
      <alignment horizontal="center" vertical="center" wrapText="1"/>
    </xf>
    <xf numFmtId="0" fontId="14" fillId="15" borderId="25" xfId="0" applyFont="1" applyFill="1" applyBorder="1" applyAlignment="1">
      <alignment vertical="center" wrapText="1"/>
    </xf>
    <xf numFmtId="4" fontId="14" fillId="15" borderId="51" xfId="0" applyNumberFormat="1" applyFont="1" applyFill="1" applyBorder="1" applyAlignment="1">
      <alignment horizontal="center" vertical="center" wrapText="1"/>
    </xf>
    <xf numFmtId="0" fontId="22" fillId="0" borderId="3" xfId="0" applyFont="1" applyFill="1" applyBorder="1" applyAlignment="1">
      <alignment horizontal="left" wrapText="1" readingOrder="1"/>
    </xf>
    <xf numFmtId="0" fontId="8" fillId="0" borderId="22" xfId="0" applyNumberFormat="1" applyFont="1" applyFill="1" applyBorder="1" applyAlignment="1">
      <alignment horizontal="left" vertical="center" wrapText="1" indent="2"/>
    </xf>
    <xf numFmtId="0" fontId="22" fillId="0" borderId="24" xfId="0" applyFont="1" applyBorder="1" applyAlignment="1">
      <alignment horizontal="left" wrapText="1" readingOrder="1"/>
    </xf>
    <xf numFmtId="0" fontId="8" fillId="0" borderId="0" xfId="0" applyNumberFormat="1" applyFont="1" applyFill="1" applyBorder="1" applyAlignment="1">
      <alignment horizontal="left" vertical="center" wrapText="1" indent="2"/>
    </xf>
    <xf numFmtId="4" fontId="11" fillId="0" borderId="0" xfId="0" applyNumberFormat="1" applyFont="1" applyFill="1" applyBorder="1" applyAlignment="1">
      <alignment horizontal="center" vertical="center" wrapText="1"/>
    </xf>
    <xf numFmtId="9" fontId="22" fillId="0" borderId="0" xfId="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14" fillId="5" borderId="15" xfId="0" applyNumberFormat="1" applyFont="1" applyFill="1" applyBorder="1" applyAlignment="1">
      <alignment horizontal="center" vertical="center" wrapText="1"/>
    </xf>
    <xf numFmtId="0" fontId="14" fillId="15" borderId="66" xfId="0" applyFont="1" applyFill="1" applyBorder="1" applyAlignment="1">
      <alignment vertical="center" wrapText="1"/>
    </xf>
    <xf numFmtId="0" fontId="22" fillId="0" borderId="37" xfId="0" applyFont="1" applyBorder="1" applyAlignment="1">
      <alignment horizontal="left" wrapText="1" readingOrder="1"/>
    </xf>
    <xf numFmtId="0" fontId="22" fillId="0" borderId="38" xfId="0" applyFont="1" applyBorder="1" applyAlignment="1">
      <alignment horizontal="left" wrapText="1" readingOrder="1"/>
    </xf>
    <xf numFmtId="4" fontId="14" fillId="5" borderId="16" xfId="0" applyNumberFormat="1" applyFont="1" applyFill="1" applyBorder="1" applyAlignment="1">
      <alignment horizontal="center" vertical="center" wrapText="1"/>
    </xf>
    <xf numFmtId="0" fontId="10" fillId="0" borderId="15" xfId="0" applyFont="1" applyBorder="1" applyAlignment="1">
      <alignment horizontal="center"/>
    </xf>
    <xf numFmtId="0" fontId="10" fillId="0" borderId="16" xfId="0" applyFont="1" applyBorder="1" applyAlignment="1">
      <alignment horizontal="center"/>
    </xf>
    <xf numFmtId="4" fontId="11" fillId="11" borderId="22" xfId="0" applyNumberFormat="1" applyFont="1" applyFill="1" applyBorder="1" applyAlignment="1">
      <alignment horizontal="center" vertical="center" wrapText="1"/>
    </xf>
    <xf numFmtId="4" fontId="11" fillId="11" borderId="42" xfId="0" applyNumberFormat="1" applyFont="1" applyFill="1" applyBorder="1" applyAlignment="1">
      <alignment horizontal="center" vertical="center" wrapText="1"/>
    </xf>
    <xf numFmtId="4" fontId="11" fillId="11" borderId="52" xfId="0" applyNumberFormat="1" applyFont="1" applyFill="1" applyBorder="1" applyAlignment="1">
      <alignment horizontal="center" vertical="center" wrapText="1"/>
    </xf>
    <xf numFmtId="4" fontId="11" fillId="11" borderId="34" xfId="0" applyNumberFormat="1" applyFont="1" applyFill="1" applyBorder="1" applyAlignment="1">
      <alignment horizontal="center" vertical="center" wrapText="1"/>
    </xf>
    <xf numFmtId="9" fontId="11" fillId="3" borderId="73" xfId="1" applyFont="1" applyFill="1" applyBorder="1" applyAlignment="1">
      <alignment horizontal="center" vertical="center" wrapText="1"/>
    </xf>
    <xf numFmtId="4" fontId="8" fillId="11" borderId="28" xfId="0" applyNumberFormat="1" applyFont="1" applyFill="1" applyBorder="1" applyAlignment="1">
      <alignment horizontal="center" vertical="center" wrapText="1"/>
    </xf>
    <xf numFmtId="9" fontId="11" fillId="3" borderId="24" xfId="1" applyFont="1" applyFill="1" applyBorder="1" applyAlignment="1">
      <alignment horizontal="center" vertical="center" wrapText="1"/>
    </xf>
    <xf numFmtId="0" fontId="22" fillId="0" borderId="23" xfId="0" applyFont="1" applyBorder="1" applyAlignment="1">
      <alignment horizontal="left" wrapText="1" readingOrder="1"/>
    </xf>
    <xf numFmtId="4" fontId="11" fillId="11" borderId="23" xfId="0" applyNumberFormat="1" applyFont="1" applyFill="1" applyBorder="1" applyAlignment="1">
      <alignment horizontal="center" vertical="center" wrapText="1"/>
    </xf>
    <xf numFmtId="4" fontId="11" fillId="11" borderId="73" xfId="0" applyNumberFormat="1" applyFont="1" applyFill="1" applyBorder="1" applyAlignment="1">
      <alignment horizontal="center" vertical="center" wrapText="1"/>
    </xf>
    <xf numFmtId="4" fontId="11" fillId="11" borderId="61" xfId="0" applyNumberFormat="1" applyFont="1" applyFill="1" applyBorder="1" applyAlignment="1">
      <alignment horizontal="center" vertical="center" wrapText="1"/>
    </xf>
    <xf numFmtId="9" fontId="22" fillId="3" borderId="42" xfId="1" applyFont="1" applyFill="1" applyBorder="1" applyAlignment="1">
      <alignment horizontal="center" vertical="center" wrapText="1"/>
    </xf>
    <xf numFmtId="9" fontId="22" fillId="3" borderId="29" xfId="1" applyFont="1" applyFill="1" applyBorder="1" applyAlignment="1">
      <alignment horizontal="center" vertical="center" wrapText="1"/>
    </xf>
    <xf numFmtId="0" fontId="38" fillId="4" borderId="7" xfId="0" applyFont="1" applyFill="1" applyBorder="1" applyAlignment="1">
      <alignment horizontal="center"/>
    </xf>
    <xf numFmtId="0" fontId="47" fillId="0" borderId="0" xfId="0" applyFont="1" applyBorder="1"/>
    <xf numFmtId="0" fontId="47" fillId="0" borderId="0" xfId="0" applyFont="1" applyBorder="1" applyAlignment="1">
      <alignment horizontal="justify" vertical="center" wrapText="1"/>
    </xf>
    <xf numFmtId="4" fontId="11" fillId="6" borderId="54" xfId="0" applyNumberFormat="1" applyFont="1" applyFill="1" applyBorder="1" applyAlignment="1">
      <alignment horizontal="center" vertical="center" wrapText="1"/>
    </xf>
    <xf numFmtId="4" fontId="11" fillId="6" borderId="7" xfId="0" applyNumberFormat="1" applyFont="1" applyFill="1" applyBorder="1" applyAlignment="1">
      <alignment horizontal="center" vertical="center" wrapText="1"/>
    </xf>
    <xf numFmtId="4" fontId="11" fillId="6" borderId="44" xfId="0" applyNumberFormat="1" applyFont="1" applyFill="1" applyBorder="1" applyAlignment="1">
      <alignment horizontal="center" vertical="center" wrapText="1"/>
    </xf>
    <xf numFmtId="4" fontId="11" fillId="6" borderId="3" xfId="0" applyNumberFormat="1" applyFont="1" applyFill="1" applyBorder="1" applyAlignment="1">
      <alignment horizontal="center" vertical="center" wrapText="1"/>
    </xf>
    <xf numFmtId="0" fontId="38" fillId="4" borderId="55" xfId="0" applyFont="1" applyFill="1" applyBorder="1" applyAlignment="1">
      <alignment horizontal="center" wrapText="1"/>
    </xf>
    <xf numFmtId="49" fontId="10" fillId="0" borderId="13" xfId="0" applyNumberFormat="1" applyFont="1" applyBorder="1" applyAlignment="1">
      <alignment horizontal="center"/>
    </xf>
    <xf numFmtId="4" fontId="11" fillId="6" borderId="46" xfId="0" applyNumberFormat="1" applyFont="1" applyFill="1" applyBorder="1" applyAlignment="1">
      <alignment horizontal="center" vertical="center" wrapText="1"/>
    </xf>
    <xf numFmtId="4" fontId="14" fillId="4" borderId="42" xfId="0" applyNumberFormat="1" applyFont="1" applyFill="1" applyBorder="1" applyAlignment="1">
      <alignment horizontal="center" vertical="center" wrapText="1"/>
    </xf>
    <xf numFmtId="49" fontId="10" fillId="0" borderId="56" xfId="0" applyNumberFormat="1" applyFont="1" applyBorder="1" applyAlignment="1">
      <alignment horizontal="center"/>
    </xf>
    <xf numFmtId="49" fontId="10" fillId="0" borderId="14" xfId="0" applyNumberFormat="1" applyFont="1" applyBorder="1" applyAlignment="1">
      <alignment horizontal="center"/>
    </xf>
    <xf numFmtId="0" fontId="10" fillId="3" borderId="7" xfId="0" applyFont="1" applyFill="1" applyBorder="1" applyAlignment="1">
      <alignment vertical="center" wrapText="1"/>
    </xf>
    <xf numFmtId="4" fontId="37" fillId="3" borderId="8" xfId="0" applyNumberFormat="1" applyFont="1" applyFill="1" applyBorder="1" applyAlignment="1">
      <alignment horizontal="center" vertical="center" wrapText="1"/>
    </xf>
    <xf numFmtId="4" fontId="22" fillId="3" borderId="8" xfId="0" applyNumberFormat="1" applyFont="1" applyFill="1" applyBorder="1" applyAlignment="1">
      <alignment horizontal="center" vertical="center" wrapText="1"/>
    </xf>
    <xf numFmtId="4" fontId="49" fillId="12" borderId="8" xfId="0" applyNumberFormat="1" applyFont="1" applyFill="1" applyBorder="1" applyAlignment="1">
      <alignment horizontal="center" vertical="center" wrapText="1"/>
    </xf>
    <xf numFmtId="0" fontId="48" fillId="12" borderId="7" xfId="0" applyFont="1" applyFill="1" applyBorder="1" applyAlignment="1">
      <alignment vertical="center" wrapText="1"/>
    </xf>
    <xf numFmtId="0" fontId="48" fillId="12" borderId="15" xfId="0" applyFont="1" applyFill="1" applyBorder="1" applyAlignment="1">
      <alignment vertical="center" wrapText="1"/>
    </xf>
    <xf numFmtId="4" fontId="49" fillId="12" borderId="17" xfId="0" applyNumberFormat="1" applyFont="1" applyFill="1" applyBorder="1" applyAlignment="1">
      <alignment horizontal="center" vertical="center" wrapText="1"/>
    </xf>
    <xf numFmtId="0" fontId="14" fillId="4" borderId="34" xfId="0" applyFont="1" applyFill="1" applyBorder="1" applyAlignment="1">
      <alignment vertical="center" wrapText="1"/>
    </xf>
    <xf numFmtId="49" fontId="42" fillId="0" borderId="0" xfId="0" applyNumberFormat="1" applyFont="1" applyBorder="1"/>
    <xf numFmtId="49" fontId="14" fillId="4" borderId="22" xfId="0" applyNumberFormat="1" applyFont="1" applyFill="1" applyBorder="1" applyAlignment="1">
      <alignment horizontal="center" vertical="center" wrapText="1"/>
    </xf>
    <xf numFmtId="49" fontId="10" fillId="0" borderId="7" xfId="0" applyNumberFormat="1" applyFont="1" applyBorder="1" applyAlignment="1">
      <alignment horizontal="center" vertical="center" wrapText="1"/>
    </xf>
    <xf numFmtId="49" fontId="9" fillId="12" borderId="15" xfId="0" applyNumberFormat="1" applyFont="1" applyFill="1" applyBorder="1" applyAlignment="1">
      <alignment horizontal="center" vertical="center" wrapText="1"/>
    </xf>
    <xf numFmtId="4" fontId="11" fillId="12" borderId="60" xfId="0" applyNumberFormat="1" applyFont="1" applyFill="1" applyBorder="1" applyAlignment="1">
      <alignment horizontal="center" vertical="center" wrapText="1"/>
    </xf>
    <xf numFmtId="49" fontId="9" fillId="12" borderId="7" xfId="0" applyNumberFormat="1" applyFont="1" applyFill="1" applyBorder="1" applyAlignment="1">
      <alignment horizontal="center" vertical="center" wrapText="1"/>
    </xf>
    <xf numFmtId="4" fontId="11" fillId="12" borderId="40" xfId="0" applyNumberFormat="1" applyFont="1" applyFill="1" applyBorder="1" applyAlignment="1">
      <alignment horizontal="center" vertical="center" wrapText="1"/>
    </xf>
    <xf numFmtId="0" fontId="10" fillId="11" borderId="41" xfId="0" applyFont="1" applyFill="1" applyBorder="1"/>
    <xf numFmtId="0" fontId="14" fillId="4" borderId="70" xfId="6" applyFont="1" applyFill="1" applyBorder="1" applyAlignment="1">
      <alignment horizontal="left" vertical="center" wrapText="1" indent="1"/>
    </xf>
    <xf numFmtId="4" fontId="14" fillId="4" borderId="59" xfId="0" applyNumberFormat="1" applyFont="1" applyFill="1" applyBorder="1" applyAlignment="1">
      <alignment horizontal="center" vertical="center" wrapText="1"/>
    </xf>
    <xf numFmtId="4" fontId="10" fillId="11" borderId="40" xfId="0" applyNumberFormat="1" applyFont="1" applyFill="1" applyBorder="1" applyAlignment="1">
      <alignment horizontal="center" vertical="center"/>
    </xf>
    <xf numFmtId="4" fontId="10" fillId="11" borderId="41" xfId="0" applyNumberFormat="1" applyFont="1" applyFill="1" applyBorder="1" applyAlignment="1">
      <alignment horizontal="center" vertical="center"/>
    </xf>
    <xf numFmtId="0" fontId="14" fillId="4" borderId="20" xfId="6" applyFont="1" applyFill="1" applyBorder="1" applyAlignment="1">
      <alignment horizontal="left" vertical="center" wrapText="1" indent="1"/>
    </xf>
    <xf numFmtId="49" fontId="38" fillId="4" borderId="39" xfId="0" applyNumberFormat="1" applyFont="1" applyFill="1" applyBorder="1" applyAlignment="1">
      <alignment horizontal="center" wrapText="1"/>
    </xf>
    <xf numFmtId="4" fontId="9" fillId="12" borderId="34" xfId="0" applyNumberFormat="1" applyFont="1" applyFill="1" applyBorder="1" applyAlignment="1">
      <alignment horizontal="center" vertical="center"/>
    </xf>
    <xf numFmtId="4" fontId="10" fillId="3" borderId="60" xfId="0" applyNumberFormat="1" applyFont="1" applyFill="1" applyBorder="1" applyAlignment="1">
      <alignment horizontal="center" vertical="center"/>
    </xf>
    <xf numFmtId="4" fontId="10" fillId="3" borderId="40" xfId="0" applyNumberFormat="1" applyFont="1" applyFill="1" applyBorder="1" applyAlignment="1">
      <alignment horizontal="center" vertical="center"/>
    </xf>
    <xf numFmtId="4" fontId="11" fillId="11" borderId="40" xfId="0" applyNumberFormat="1" applyFont="1" applyFill="1" applyBorder="1" applyAlignment="1">
      <alignment horizontal="center" vertical="center"/>
    </xf>
    <xf numFmtId="0" fontId="14" fillId="4" borderId="67" xfId="6" applyFont="1" applyFill="1" applyBorder="1" applyAlignment="1">
      <alignment horizontal="left" vertical="center" wrapText="1" indent="1"/>
    </xf>
    <xf numFmtId="0" fontId="8" fillId="12" borderId="67" xfId="0" applyFont="1" applyFill="1" applyBorder="1" applyAlignment="1">
      <alignment horizontal="justify" vertical="center" wrapText="1"/>
    </xf>
    <xf numFmtId="0" fontId="11" fillId="3" borderId="69" xfId="0" applyFont="1" applyFill="1" applyBorder="1" applyAlignment="1">
      <alignment horizontal="left" vertical="center" wrapText="1"/>
    </xf>
    <xf numFmtId="0" fontId="11" fillId="0" borderId="74" xfId="0" applyFont="1" applyBorder="1" applyAlignment="1">
      <alignment horizontal="left" vertical="center" wrapText="1"/>
    </xf>
    <xf numFmtId="0" fontId="11" fillId="0" borderId="74" xfId="0" applyFont="1" applyBorder="1" applyAlignment="1">
      <alignment horizontal="justify" vertical="center" wrapText="1"/>
    </xf>
    <xf numFmtId="0" fontId="11" fillId="3" borderId="74" xfId="0" applyFont="1" applyFill="1" applyBorder="1" applyAlignment="1">
      <alignment horizontal="left" vertical="center" wrapText="1"/>
    </xf>
    <xf numFmtId="0" fontId="11" fillId="0" borderId="74" xfId="0" applyFont="1" applyBorder="1" applyAlignment="1">
      <alignment vertical="center" wrapText="1"/>
    </xf>
    <xf numFmtId="0" fontId="10" fillId="14" borderId="74" xfId="0" applyFont="1" applyFill="1" applyBorder="1" applyAlignment="1">
      <alignment horizontal="justify" vertical="center" wrapText="1"/>
    </xf>
    <xf numFmtId="0" fontId="11" fillId="14" borderId="74" xfId="0" applyFont="1" applyFill="1" applyBorder="1" applyAlignment="1">
      <alignment horizontal="justify" vertical="center" wrapText="1"/>
    </xf>
    <xf numFmtId="0" fontId="11" fillId="3" borderId="74" xfId="0" applyFont="1" applyFill="1" applyBorder="1" applyAlignment="1">
      <alignment vertical="center" wrapText="1"/>
    </xf>
    <xf numFmtId="0" fontId="11" fillId="0" borderId="74" xfId="0" applyFont="1" applyBorder="1" applyAlignment="1">
      <alignment horizontal="justify" vertical="center"/>
    </xf>
    <xf numFmtId="0" fontId="10" fillId="14" borderId="74" xfId="0" applyFont="1" applyFill="1" applyBorder="1" applyAlignment="1">
      <alignment horizontal="justify" vertical="center"/>
    </xf>
    <xf numFmtId="0" fontId="11" fillId="14" borderId="74" xfId="0" applyFont="1" applyFill="1" applyBorder="1" applyAlignment="1">
      <alignment horizontal="left" vertical="center" wrapText="1" indent="2"/>
    </xf>
    <xf numFmtId="0" fontId="11" fillId="14" borderId="75" xfId="0" applyFont="1" applyFill="1" applyBorder="1" applyAlignment="1">
      <alignment horizontal="left" vertical="center" wrapText="1" indent="2"/>
    </xf>
    <xf numFmtId="4" fontId="10" fillId="3" borderId="39" xfId="0" applyNumberFormat="1" applyFont="1" applyFill="1" applyBorder="1" applyAlignment="1">
      <alignment horizontal="center" vertical="center"/>
    </xf>
    <xf numFmtId="0" fontId="10" fillId="0" borderId="0" xfId="0" applyFont="1" applyAlignment="1">
      <alignment horizontal="left"/>
    </xf>
    <xf numFmtId="0" fontId="11" fillId="2" borderId="21" xfId="0" applyFont="1" applyFill="1" applyBorder="1" applyAlignment="1">
      <alignment horizontal="center" vertical="center" wrapText="1"/>
    </xf>
    <xf numFmtId="9" fontId="39" fillId="4" borderId="55" xfId="1" applyFont="1" applyFill="1" applyBorder="1" applyAlignment="1">
      <alignment horizontal="center"/>
    </xf>
    <xf numFmtId="9" fontId="10" fillId="0" borderId="21" xfId="1" applyFont="1" applyBorder="1" applyAlignment="1" applyProtection="1">
      <alignment horizontal="center"/>
      <protection locked="0"/>
    </xf>
    <xf numFmtId="9" fontId="10" fillId="0" borderId="29" xfId="1" applyFont="1" applyBorder="1" applyAlignment="1" applyProtection="1">
      <alignment horizontal="center"/>
      <protection locked="0"/>
    </xf>
    <xf numFmtId="4" fontId="11" fillId="11" borderId="43" xfId="0" applyNumberFormat="1" applyFont="1" applyFill="1" applyBorder="1" applyAlignment="1">
      <alignment horizontal="center" vertical="center" wrapText="1"/>
    </xf>
    <xf numFmtId="0" fontId="18" fillId="3" borderId="26" xfId="6" applyFont="1" applyFill="1" applyBorder="1" applyAlignment="1">
      <alignment horizontal="left" vertical="center" wrapText="1" indent="1"/>
    </xf>
    <xf numFmtId="0" fontId="18" fillId="3" borderId="23" xfId="6" applyFont="1" applyFill="1" applyBorder="1" applyAlignment="1">
      <alignment horizontal="left" vertical="center" wrapText="1" indent="1"/>
    </xf>
    <xf numFmtId="0" fontId="10" fillId="0" borderId="3" xfId="6" applyFont="1" applyBorder="1" applyAlignment="1">
      <alignment horizontal="left" vertical="center" wrapText="1" indent="1"/>
    </xf>
    <xf numFmtId="4" fontId="11" fillId="11" borderId="21" xfId="0" applyNumberFormat="1" applyFont="1" applyFill="1" applyBorder="1" applyAlignment="1">
      <alignment horizontal="center" vertical="center" wrapText="1"/>
    </xf>
    <xf numFmtId="9" fontId="22" fillId="3" borderId="54" xfId="1" applyFont="1" applyFill="1" applyBorder="1" applyAlignment="1">
      <alignment horizontal="center" vertical="center" wrapText="1"/>
    </xf>
    <xf numFmtId="9" fontId="22" fillId="3" borderId="21" xfId="1" applyFont="1" applyFill="1" applyBorder="1" applyAlignment="1">
      <alignment horizontal="center" vertical="center" wrapText="1"/>
    </xf>
    <xf numFmtId="9" fontId="10" fillId="0" borderId="10" xfId="1" applyFont="1" applyBorder="1" applyAlignment="1" applyProtection="1">
      <alignment horizontal="center"/>
      <protection locked="0"/>
    </xf>
    <xf numFmtId="9" fontId="22" fillId="3" borderId="23" xfId="1" applyFont="1" applyFill="1" applyBorder="1" applyAlignment="1">
      <alignment horizontal="center" vertical="center" wrapText="1"/>
    </xf>
    <xf numFmtId="9" fontId="22" fillId="3" borderId="52" xfId="1" applyFont="1" applyFill="1" applyBorder="1" applyAlignment="1">
      <alignment horizontal="center" vertical="center" wrapText="1"/>
    </xf>
    <xf numFmtId="0" fontId="41" fillId="0" borderId="0" xfId="0" applyFont="1" applyFill="1"/>
    <xf numFmtId="0" fontId="41" fillId="0" borderId="49" xfId="0" applyFont="1" applyBorder="1" applyAlignment="1"/>
    <xf numFmtId="0" fontId="8" fillId="0" borderId="15" xfId="0" applyNumberFormat="1" applyFont="1" applyFill="1" applyBorder="1" applyAlignment="1">
      <alignment horizontal="left" vertical="center" wrapText="1" indent="2"/>
    </xf>
    <xf numFmtId="0" fontId="22" fillId="0" borderId="16" xfId="0" applyFont="1" applyBorder="1" applyAlignment="1">
      <alignment horizontal="left" wrapText="1" readingOrder="1"/>
    </xf>
    <xf numFmtId="0" fontId="14" fillId="4" borderId="22" xfId="0" applyFont="1" applyFill="1" applyBorder="1" applyAlignment="1">
      <alignment vertical="center" wrapText="1"/>
    </xf>
    <xf numFmtId="0" fontId="14" fillId="4" borderId="52" xfId="0" applyFont="1" applyFill="1" applyBorder="1" applyAlignment="1">
      <alignment vertical="center" wrapText="1"/>
    </xf>
    <xf numFmtId="9" fontId="16" fillId="4" borderId="23" xfId="1" applyFont="1" applyFill="1" applyBorder="1" applyAlignment="1">
      <alignment horizontal="center" vertical="center" wrapText="1"/>
    </xf>
    <xf numFmtId="9" fontId="16" fillId="4" borderId="52" xfId="1" applyFont="1" applyFill="1" applyBorder="1" applyAlignment="1">
      <alignment horizontal="center" vertical="center" wrapText="1"/>
    </xf>
    <xf numFmtId="0" fontId="38" fillId="4" borderId="7" xfId="0" applyFont="1" applyFill="1" applyBorder="1" applyAlignment="1">
      <alignment horizontal="center"/>
    </xf>
    <xf numFmtId="0" fontId="38" fillId="4" borderId="12" xfId="0" applyFont="1" applyFill="1" applyBorder="1" applyAlignment="1">
      <alignment horizontal="center"/>
    </xf>
    <xf numFmtId="0" fontId="25" fillId="0" borderId="0" xfId="0" applyFont="1" applyFill="1" applyAlignment="1">
      <alignment wrapText="1"/>
    </xf>
    <xf numFmtId="49" fontId="10" fillId="2" borderId="56"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9" fontId="22" fillId="3" borderId="30" xfId="1" applyFont="1" applyFill="1" applyBorder="1" applyAlignment="1">
      <alignment horizontal="center" vertical="center" wrapText="1"/>
    </xf>
    <xf numFmtId="9" fontId="22" fillId="3" borderId="31" xfId="1" applyFont="1" applyFill="1" applyBorder="1" applyAlignment="1">
      <alignment horizontal="center" vertical="center" wrapText="1"/>
    </xf>
    <xf numFmtId="0" fontId="8" fillId="0" borderId="28" xfId="0" applyNumberFormat="1" applyFont="1" applyFill="1" applyBorder="1" applyAlignment="1">
      <alignment horizontal="center" vertical="center" wrapText="1"/>
    </xf>
    <xf numFmtId="0" fontId="14" fillId="4" borderId="22" xfId="0" applyFont="1" applyFill="1" applyBorder="1" applyAlignment="1">
      <alignment horizontal="center" wrapText="1"/>
    </xf>
    <xf numFmtId="0" fontId="14" fillId="4" borderId="24" xfId="0" applyFont="1" applyFill="1" applyBorder="1" applyAlignment="1">
      <alignment horizontal="left" wrapText="1"/>
    </xf>
    <xf numFmtId="9" fontId="37" fillId="6" borderId="48" xfId="1" applyFont="1" applyFill="1" applyBorder="1" applyAlignment="1">
      <alignment horizontal="left" wrapText="1"/>
    </xf>
    <xf numFmtId="49" fontId="36" fillId="6" borderId="22" xfId="1" applyNumberFormat="1" applyFont="1" applyFill="1" applyBorder="1" applyAlignment="1">
      <alignment horizontal="center" wrapText="1"/>
    </xf>
    <xf numFmtId="4" fontId="10" fillId="3" borderId="41" xfId="0" applyNumberFormat="1" applyFont="1" applyFill="1" applyBorder="1" applyAlignment="1">
      <alignment horizontal="center" vertical="center"/>
    </xf>
    <xf numFmtId="0" fontId="10" fillId="0" borderId="52" xfId="0" applyFont="1" applyBorder="1" applyAlignment="1">
      <alignment horizontal="center"/>
    </xf>
    <xf numFmtId="0" fontId="10" fillId="0" borderId="13" xfId="0" applyFont="1" applyBorder="1" applyAlignment="1">
      <alignment horizontal="center" wrapText="1"/>
    </xf>
    <xf numFmtId="4" fontId="11" fillId="6" borderId="15" xfId="0" applyNumberFormat="1" applyFont="1" applyFill="1" applyBorder="1" applyAlignment="1">
      <alignment horizontal="center" vertical="center" wrapText="1"/>
    </xf>
    <xf numFmtId="4" fontId="10" fillId="3" borderId="3" xfId="0" applyNumberFormat="1" applyFont="1" applyFill="1" applyBorder="1" applyAlignment="1">
      <alignment horizontal="center" vertical="center" wrapText="1"/>
    </xf>
    <xf numFmtId="0" fontId="11" fillId="2" borderId="7" xfId="0" applyFont="1" applyFill="1" applyBorder="1" applyAlignment="1">
      <alignment horizontal="center" vertical="center" wrapText="1"/>
    </xf>
    <xf numFmtId="9" fontId="37" fillId="0" borderId="8" xfId="1" applyFont="1" applyBorder="1" applyAlignment="1">
      <alignment horizontal="center"/>
    </xf>
    <xf numFmtId="4" fontId="14" fillId="4" borderId="7" xfId="0" applyNumberFormat="1" applyFont="1" applyFill="1" applyBorder="1" applyAlignment="1">
      <alignment horizontal="center" vertical="center" wrapText="1"/>
    </xf>
    <xf numFmtId="9" fontId="11" fillId="3" borderId="8" xfId="1" applyFont="1" applyFill="1" applyBorder="1" applyAlignment="1">
      <alignment horizontal="center" vertical="center" wrapText="1"/>
    </xf>
    <xf numFmtId="9" fontId="11" fillId="3" borderId="11" xfId="1" applyFont="1" applyFill="1" applyBorder="1" applyAlignment="1">
      <alignment horizontal="center" vertical="center" wrapText="1"/>
    </xf>
    <xf numFmtId="4" fontId="14" fillId="4" borderId="55" xfId="0" applyNumberFormat="1" applyFont="1" applyFill="1" applyBorder="1" applyAlignment="1">
      <alignment horizontal="center" vertical="center" wrapText="1"/>
    </xf>
    <xf numFmtId="0" fontId="10" fillId="6" borderId="39" xfId="0" applyFont="1" applyFill="1" applyBorder="1" applyAlignment="1">
      <alignment vertical="center" wrapText="1"/>
    </xf>
    <xf numFmtId="0" fontId="10" fillId="6" borderId="40" xfId="0" applyFont="1" applyFill="1" applyBorder="1" applyAlignment="1">
      <alignment vertical="center" wrapText="1"/>
    </xf>
    <xf numFmtId="0" fontId="10" fillId="6" borderId="41" xfId="0" applyFont="1" applyFill="1" applyBorder="1" applyAlignment="1">
      <alignment vertical="center" wrapText="1"/>
    </xf>
    <xf numFmtId="43" fontId="33" fillId="11" borderId="55" xfId="9" applyFont="1" applyFill="1" applyBorder="1" applyAlignment="1">
      <alignment horizontal="center" vertical="center" wrapText="1"/>
    </xf>
    <xf numFmtId="43" fontId="7" fillId="11" borderId="55" xfId="9" applyFont="1" applyFill="1" applyBorder="1" applyAlignment="1">
      <alignment horizontal="center" vertical="center" wrapText="1"/>
    </xf>
    <xf numFmtId="4" fontId="50" fillId="12" borderId="16" xfId="0" applyNumberFormat="1" applyFont="1" applyFill="1" applyBorder="1" applyAlignment="1">
      <alignment horizontal="center" vertical="center" wrapText="1"/>
    </xf>
    <xf numFmtId="4" fontId="50" fillId="12" borderId="3" xfId="0" applyNumberFormat="1" applyFont="1" applyFill="1" applyBorder="1" applyAlignment="1">
      <alignment horizontal="center" vertical="center" wrapText="1"/>
    </xf>
    <xf numFmtId="43" fontId="11" fillId="3" borderId="55" xfId="9" applyFont="1" applyFill="1" applyBorder="1" applyAlignment="1">
      <alignment horizontal="center" vertical="center"/>
    </xf>
    <xf numFmtId="9" fontId="14" fillId="4" borderId="57" xfId="1" applyFont="1" applyFill="1" applyBorder="1" applyAlignment="1">
      <alignment horizontal="center" vertical="center" wrapText="1"/>
    </xf>
    <xf numFmtId="43" fontId="11" fillId="3" borderId="54" xfId="9" applyFont="1" applyFill="1" applyBorder="1" applyAlignment="1">
      <alignment horizontal="center" vertical="center"/>
    </xf>
    <xf numFmtId="43" fontId="7" fillId="11" borderId="56" xfId="9" applyFont="1" applyFill="1" applyBorder="1" applyAlignment="1">
      <alignment horizontal="center" vertical="center" wrapText="1"/>
    </xf>
    <xf numFmtId="43" fontId="31" fillId="3" borderId="45" xfId="9" applyFont="1" applyFill="1" applyBorder="1" applyAlignment="1">
      <alignment vertical="center" wrapText="1"/>
    </xf>
    <xf numFmtId="0" fontId="10" fillId="0" borderId="3" xfId="0" applyFont="1" applyBorder="1" applyAlignment="1">
      <alignment wrapText="1"/>
    </xf>
    <xf numFmtId="0" fontId="38" fillId="4" borderId="7" xfId="0" applyFont="1" applyFill="1" applyBorder="1" applyAlignment="1">
      <alignment horizontal="center"/>
    </xf>
    <xf numFmtId="4" fontId="11" fillId="11" borderId="24" xfId="0" applyNumberFormat="1" applyFont="1" applyFill="1" applyBorder="1" applyAlignment="1">
      <alignment horizontal="center" vertical="center" wrapText="1"/>
    </xf>
    <xf numFmtId="0" fontId="22" fillId="0" borderId="55" xfId="0" applyFont="1" applyBorder="1" applyAlignment="1">
      <alignment horizontal="left" wrapText="1" readingOrder="1"/>
    </xf>
    <xf numFmtId="0" fontId="22" fillId="0" borderId="54" xfId="0" applyFont="1" applyBorder="1" applyAlignment="1">
      <alignment horizontal="left" wrapText="1" readingOrder="1"/>
    </xf>
    <xf numFmtId="0" fontId="22" fillId="0" borderId="56" xfId="0" applyFont="1" applyBorder="1" applyAlignment="1">
      <alignment horizontal="left" wrapText="1" readingOrder="1"/>
    </xf>
    <xf numFmtId="0" fontId="22" fillId="0" borderId="35" xfId="0" applyFont="1" applyBorder="1" applyAlignment="1">
      <alignment horizontal="left" wrapText="1" readingOrder="1"/>
    </xf>
    <xf numFmtId="0" fontId="52" fillId="0" borderId="0" xfId="0" applyFont="1"/>
    <xf numFmtId="0" fontId="10" fillId="0" borderId="7" xfId="0" applyFont="1" applyFill="1" applyBorder="1" applyAlignment="1">
      <alignment vertical="center" wrapText="1"/>
    </xf>
    <xf numFmtId="0" fontId="44" fillId="0" borderId="0" xfId="0" applyFont="1" applyFill="1" applyBorder="1" applyAlignment="1">
      <alignment vertical="center" wrapText="1"/>
    </xf>
    <xf numFmtId="49" fontId="21" fillId="0" borderId="15" xfId="4" applyNumberFormat="1" applyFont="1" applyBorder="1" applyAlignment="1">
      <alignment horizontal="right" vertical="center"/>
    </xf>
    <xf numFmtId="0" fontId="21" fillId="3" borderId="15" xfId="4" applyNumberFormat="1" applyFont="1" applyFill="1" applyBorder="1" applyAlignment="1">
      <alignment horizontal="right" vertical="center"/>
    </xf>
    <xf numFmtId="4" fontId="8" fillId="5" borderId="52" xfId="0" applyNumberFormat="1" applyFont="1" applyFill="1" applyBorder="1" applyAlignment="1">
      <alignment horizontal="center" vertical="center" wrapText="1"/>
    </xf>
    <xf numFmtId="4" fontId="8" fillId="5" borderId="53" xfId="0" applyNumberFormat="1" applyFont="1" applyFill="1" applyBorder="1" applyAlignment="1">
      <alignment horizontal="center" vertical="center" wrapText="1"/>
    </xf>
    <xf numFmtId="4" fontId="14" fillId="4" borderId="53" xfId="0" applyNumberFormat="1" applyFont="1" applyFill="1" applyBorder="1" applyAlignment="1">
      <alignment horizontal="center" vertical="center" wrapText="1"/>
    </xf>
    <xf numFmtId="4" fontId="8" fillId="3" borderId="72" xfId="0" applyNumberFormat="1" applyFont="1" applyFill="1" applyBorder="1" applyAlignment="1">
      <alignment horizontal="center" vertical="center" wrapText="1"/>
    </xf>
    <xf numFmtId="4" fontId="8" fillId="3" borderId="54" xfId="0" applyNumberFormat="1" applyFont="1" applyFill="1" applyBorder="1" applyAlignment="1">
      <alignment horizontal="center" vertical="center" wrapText="1"/>
    </xf>
    <xf numFmtId="4" fontId="8" fillId="3" borderId="55" xfId="0" applyNumberFormat="1" applyFont="1" applyFill="1" applyBorder="1" applyAlignment="1">
      <alignment horizontal="center" vertical="center" wrapText="1"/>
    </xf>
    <xf numFmtId="4" fontId="8" fillId="3" borderId="53" xfId="0" applyNumberFormat="1" applyFont="1" applyFill="1" applyBorder="1" applyAlignment="1">
      <alignment horizontal="center" vertical="center" wrapText="1"/>
    </xf>
    <xf numFmtId="9" fontId="8" fillId="3" borderId="6" xfId="1" applyFont="1" applyFill="1" applyBorder="1" applyAlignment="1">
      <alignment horizontal="center" vertical="center" wrapText="1"/>
    </xf>
    <xf numFmtId="4" fontId="14" fillId="16" borderId="22" xfId="0" applyNumberFormat="1" applyFont="1" applyFill="1" applyBorder="1" applyAlignment="1">
      <alignment horizontal="center" vertical="center" wrapText="1"/>
    </xf>
    <xf numFmtId="0" fontId="38" fillId="4" borderId="7" xfId="0" applyFont="1" applyFill="1" applyBorder="1" applyAlignment="1">
      <alignment horizontal="center"/>
    </xf>
    <xf numFmtId="0" fontId="3" fillId="4" borderId="7" xfId="0" applyFont="1" applyFill="1" applyBorder="1" applyAlignment="1">
      <alignment horizontal="center"/>
    </xf>
    <xf numFmtId="49" fontId="10" fillId="2" borderId="53" xfId="0" applyNumberFormat="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0" fontId="10" fillId="2" borderId="9" xfId="0" applyFont="1" applyFill="1" applyBorder="1" applyAlignment="1">
      <alignment horizontal="center" vertical="center" wrapText="1"/>
    </xf>
    <xf numFmtId="49" fontId="21" fillId="0" borderId="30" xfId="4" applyNumberFormat="1" applyFont="1" applyBorder="1" applyAlignment="1">
      <alignment horizontal="right" vertical="center"/>
    </xf>
    <xf numFmtId="0" fontId="21" fillId="0" borderId="31" xfId="6" applyFont="1" applyBorder="1" applyAlignment="1">
      <alignment horizontal="left" vertical="center" wrapText="1" indent="1"/>
    </xf>
    <xf numFmtId="0" fontId="53" fillId="0" borderId="0" xfId="0" applyFont="1"/>
    <xf numFmtId="49" fontId="10" fillId="0" borderId="7" xfId="0" applyNumberFormat="1" applyFont="1" applyFill="1" applyBorder="1" applyAlignment="1">
      <alignment horizontal="center" vertical="center" wrapText="1"/>
    </xf>
    <xf numFmtId="49" fontId="10" fillId="0" borderId="9" xfId="0" applyNumberFormat="1" applyFont="1" applyFill="1" applyBorder="1" applyAlignment="1">
      <alignment horizontal="center" vertical="center" wrapText="1"/>
    </xf>
    <xf numFmtId="0" fontId="25" fillId="0" borderId="0" xfId="3" applyFont="1" applyAlignment="1">
      <alignment wrapText="1"/>
    </xf>
    <xf numFmtId="9" fontId="22" fillId="3" borderId="53" xfId="1" applyFont="1" applyFill="1" applyBorder="1" applyAlignment="1">
      <alignment horizontal="center" vertical="center" wrapText="1"/>
    </xf>
    <xf numFmtId="0" fontId="10" fillId="0" borderId="0" xfId="0" applyFont="1" applyBorder="1" applyAlignment="1">
      <alignment horizontal="center" wrapText="1"/>
    </xf>
    <xf numFmtId="0" fontId="10" fillId="0" borderId="49" xfId="0" applyFont="1" applyBorder="1" applyAlignment="1">
      <alignment horizontal="center" wrapText="1"/>
    </xf>
    <xf numFmtId="9" fontId="10" fillId="3" borderId="6" xfId="1" applyFont="1" applyFill="1" applyBorder="1" applyAlignment="1">
      <alignment horizontal="center" vertical="center"/>
    </xf>
    <xf numFmtId="9" fontId="10" fillId="3" borderId="8" xfId="1" applyFont="1" applyFill="1" applyBorder="1" applyAlignment="1">
      <alignment horizontal="center" vertical="center"/>
    </xf>
    <xf numFmtId="9" fontId="9" fillId="12" borderId="24" xfId="1" applyFont="1" applyFill="1" applyBorder="1" applyAlignment="1">
      <alignment horizontal="center" vertical="center"/>
    </xf>
    <xf numFmtId="9" fontId="10" fillId="3" borderId="17" xfId="1" applyFont="1" applyFill="1" applyBorder="1" applyAlignment="1">
      <alignment horizontal="center" vertical="center"/>
    </xf>
    <xf numFmtId="4" fontId="10" fillId="3" borderId="31" xfId="0" applyNumberFormat="1" applyFont="1" applyFill="1" applyBorder="1" applyAlignment="1">
      <alignment horizontal="center" vertical="center"/>
    </xf>
    <xf numFmtId="9" fontId="10" fillId="3" borderId="11" xfId="1" applyFont="1" applyFill="1" applyBorder="1" applyAlignment="1">
      <alignment horizontal="center" vertical="center"/>
    </xf>
    <xf numFmtId="4" fontId="11" fillId="12" borderId="15" xfId="0" applyNumberFormat="1" applyFont="1" applyFill="1" applyBorder="1" applyAlignment="1">
      <alignment horizontal="center" vertical="center" wrapText="1"/>
    </xf>
    <xf numFmtId="4" fontId="11" fillId="12" borderId="7" xfId="0" applyNumberFormat="1" applyFont="1" applyFill="1" applyBorder="1" applyAlignment="1">
      <alignment horizontal="center" vertical="center" wrapText="1"/>
    </xf>
    <xf numFmtId="4" fontId="11" fillId="12" borderId="16" xfId="0" applyNumberFormat="1" applyFont="1" applyFill="1" applyBorder="1" applyAlignment="1">
      <alignment horizontal="center" vertical="center" wrapText="1"/>
    </xf>
    <xf numFmtId="4" fontId="11" fillId="12" borderId="3" xfId="0" applyNumberFormat="1" applyFont="1" applyFill="1" applyBorder="1" applyAlignment="1">
      <alignment horizontal="center" vertical="center" wrapText="1"/>
    </xf>
    <xf numFmtId="9" fontId="22" fillId="12" borderId="46" xfId="1" applyFont="1" applyFill="1" applyBorder="1" applyAlignment="1">
      <alignment horizontal="center" vertical="center" wrapText="1"/>
    </xf>
    <xf numFmtId="9" fontId="22" fillId="12" borderId="44" xfId="1" applyFont="1" applyFill="1" applyBorder="1" applyAlignment="1">
      <alignment horizontal="center" vertical="center" wrapText="1"/>
    </xf>
    <xf numFmtId="4" fontId="11" fillId="12" borderId="54" xfId="0" applyNumberFormat="1" applyFont="1" applyFill="1" applyBorder="1" applyAlignment="1">
      <alignment horizontal="center" vertical="center" wrapText="1"/>
    </xf>
    <xf numFmtId="4" fontId="11" fillId="12" borderId="55" xfId="0" applyNumberFormat="1" applyFont="1" applyFill="1" applyBorder="1" applyAlignment="1">
      <alignment horizontal="center" vertical="center" wrapText="1"/>
    </xf>
    <xf numFmtId="0" fontId="32" fillId="4" borderId="74" xfId="0" applyFont="1" applyFill="1" applyBorder="1" applyAlignment="1">
      <alignment vertical="center" wrapText="1"/>
    </xf>
    <xf numFmtId="0" fontId="31" fillId="12" borderId="74" xfId="0" applyFont="1" applyFill="1" applyBorder="1" applyAlignment="1">
      <alignment vertical="center" wrapText="1"/>
    </xf>
    <xf numFmtId="0" fontId="31" fillId="0" borderId="74" xfId="0" applyFont="1" applyBorder="1" applyAlignment="1">
      <alignment vertical="center" wrapText="1"/>
    </xf>
    <xf numFmtId="0" fontId="31" fillId="0" borderId="76" xfId="0" applyFont="1" applyBorder="1" applyAlignment="1">
      <alignment vertical="center" wrapText="1"/>
    </xf>
    <xf numFmtId="4" fontId="50" fillId="12" borderId="15" xfId="0" applyNumberFormat="1" applyFont="1" applyFill="1" applyBorder="1" applyAlignment="1">
      <alignment horizontal="center" vertical="center" wrapText="1"/>
    </xf>
    <xf numFmtId="4" fontId="50" fillId="12" borderId="7" xfId="0" applyNumberFormat="1" applyFont="1" applyFill="1" applyBorder="1" applyAlignment="1">
      <alignment horizontal="center" vertical="center" wrapText="1"/>
    </xf>
    <xf numFmtId="4" fontId="11" fillId="3" borderId="8" xfId="0" applyNumberFormat="1" applyFont="1" applyFill="1" applyBorder="1" applyAlignment="1">
      <alignment horizontal="center" vertical="center" wrapText="1"/>
    </xf>
    <xf numFmtId="4" fontId="10" fillId="3" borderId="7" xfId="0" applyNumberFormat="1" applyFont="1" applyFill="1" applyBorder="1" applyAlignment="1">
      <alignment horizontal="center" vertical="center" wrapText="1"/>
    </xf>
    <xf numFmtId="4" fontId="10" fillId="3" borderId="12" xfId="0" applyNumberFormat="1" applyFont="1" applyFill="1" applyBorder="1" applyAlignment="1">
      <alignment horizontal="center" vertical="center" wrapText="1"/>
    </xf>
    <xf numFmtId="43" fontId="33" fillId="3" borderId="55" xfId="9" applyFont="1" applyFill="1" applyBorder="1" applyAlignment="1">
      <alignment horizontal="center" vertical="center" wrapText="1"/>
    </xf>
    <xf numFmtId="43" fontId="7" fillId="3" borderId="55" xfId="9" applyFont="1" applyFill="1" applyBorder="1" applyAlignment="1">
      <alignment horizontal="center" vertical="center" wrapText="1"/>
    </xf>
    <xf numFmtId="4" fontId="14" fillId="16" borderId="42" xfId="0" applyNumberFormat="1" applyFont="1" applyFill="1" applyBorder="1" applyAlignment="1">
      <alignment horizontal="center" vertical="center" wrapText="1"/>
    </xf>
    <xf numFmtId="0" fontId="21" fillId="0" borderId="3" xfId="0" applyFont="1" applyFill="1" applyBorder="1" applyAlignment="1">
      <alignment horizontal="left" vertical="center" wrapText="1"/>
    </xf>
    <xf numFmtId="0" fontId="10" fillId="0" borderId="0" xfId="0" applyFont="1" applyAlignment="1">
      <alignment horizontal="left" vertical="center" wrapText="1"/>
    </xf>
    <xf numFmtId="4" fontId="14" fillId="4" borderId="28" xfId="0" applyNumberFormat="1" applyFont="1" applyFill="1" applyBorder="1" applyAlignment="1">
      <alignment horizontal="center" vertical="center" wrapText="1"/>
    </xf>
    <xf numFmtId="9" fontId="16" fillId="4" borderId="73" xfId="1" applyFont="1" applyFill="1" applyBorder="1" applyAlignment="1">
      <alignment horizontal="center" vertical="center" wrapText="1"/>
    </xf>
    <xf numFmtId="49" fontId="10" fillId="2" borderId="7"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0" fontId="10" fillId="0" borderId="5" xfId="0" applyFont="1" applyBorder="1" applyAlignment="1">
      <alignment horizontal="center"/>
    </xf>
    <xf numFmtId="9" fontId="37" fillId="0" borderId="43" xfId="1" applyFont="1" applyBorder="1" applyAlignment="1">
      <alignment horizontal="center"/>
    </xf>
    <xf numFmtId="0" fontId="54" fillId="0" borderId="0" xfId="3" applyFont="1"/>
    <xf numFmtId="0" fontId="0" fillId="0" borderId="0" xfId="0" applyFont="1"/>
    <xf numFmtId="0" fontId="54" fillId="0" borderId="0" xfId="3" quotePrefix="1" applyFont="1"/>
    <xf numFmtId="0" fontId="55" fillId="0" borderId="0" xfId="0" applyFont="1" applyFill="1"/>
    <xf numFmtId="0" fontId="5" fillId="0" borderId="1" xfId="0" applyFont="1" applyBorder="1" applyAlignment="1">
      <alignment vertical="center"/>
    </xf>
    <xf numFmtId="0" fontId="56" fillId="0" borderId="78" xfId="0" applyFont="1" applyBorder="1" applyAlignment="1">
      <alignment horizontal="center" vertical="center" wrapText="1"/>
    </xf>
    <xf numFmtId="0" fontId="56" fillId="0" borderId="78" xfId="0" applyFont="1" applyBorder="1" applyAlignment="1">
      <alignment horizontal="center" vertical="center"/>
    </xf>
    <xf numFmtId="0" fontId="15" fillId="0" borderId="0" xfId="0" applyFont="1" applyBorder="1" applyAlignment="1">
      <alignment wrapText="1"/>
    </xf>
    <xf numFmtId="0" fontId="54" fillId="0" borderId="0" xfId="3" applyFont="1" applyAlignment="1">
      <alignment horizontal="left" vertical="top" wrapText="1"/>
    </xf>
    <xf numFmtId="0" fontId="54" fillId="0" borderId="0" xfId="3" applyFont="1" applyAlignment="1">
      <alignment horizontal="left" vertical="top" wrapText="1"/>
    </xf>
    <xf numFmtId="0" fontId="25" fillId="0" borderId="0" xfId="3" applyFont="1" applyAlignment="1">
      <alignment horizontal="left" wrapText="1"/>
    </xf>
    <xf numFmtId="0" fontId="10" fillId="3" borderId="74" xfId="0" applyFont="1" applyFill="1" applyBorder="1" applyAlignment="1">
      <alignment horizontal="left" vertical="center" wrapText="1"/>
    </xf>
    <xf numFmtId="0" fontId="0" fillId="0" borderId="0" xfId="0" applyAlignment="1">
      <alignment wrapText="1"/>
    </xf>
    <xf numFmtId="0" fontId="34" fillId="0" borderId="13" xfId="7" quotePrefix="1" applyFont="1" applyFill="1" applyBorder="1" applyAlignment="1">
      <alignment horizontal="left" vertical="center" wrapText="1"/>
    </xf>
    <xf numFmtId="0" fontId="34" fillId="0" borderId="3" xfId="7" quotePrefix="1" applyFont="1" applyFill="1" applyBorder="1" applyAlignment="1">
      <alignment vertical="center" wrapText="1"/>
    </xf>
    <xf numFmtId="0" fontId="23" fillId="0" borderId="0" xfId="0" applyFont="1" applyAlignment="1">
      <alignment vertical="center" wrapText="1"/>
    </xf>
    <xf numFmtId="0" fontId="10" fillId="0" borderId="0" xfId="0" applyFont="1" applyAlignment="1">
      <alignment vertical="center" wrapText="1"/>
    </xf>
    <xf numFmtId="0" fontId="35" fillId="4" borderId="3" xfId="0" applyFont="1" applyFill="1" applyBorder="1" applyAlignment="1">
      <alignment vertical="center" wrapText="1"/>
    </xf>
    <xf numFmtId="0" fontId="21" fillId="3" borderId="5" xfId="6" applyFont="1" applyFill="1" applyBorder="1" applyAlignment="1">
      <alignment horizontal="left" vertical="center" wrapText="1" indent="1"/>
    </xf>
    <xf numFmtId="0" fontId="21" fillId="3" borderId="16" xfId="6" applyFont="1" applyFill="1" applyBorder="1" applyAlignment="1">
      <alignment horizontal="left" vertical="center" wrapText="1" indent="1"/>
    </xf>
    <xf numFmtId="0" fontId="9" fillId="0" borderId="0" xfId="0" applyFont="1" applyBorder="1" applyAlignment="1">
      <alignment wrapText="1"/>
    </xf>
    <xf numFmtId="0" fontId="9" fillId="0" borderId="0" xfId="0" applyFont="1" applyBorder="1" applyAlignment="1"/>
    <xf numFmtId="0" fontId="10" fillId="11" borderId="5" xfId="0" applyFont="1" applyFill="1" applyBorder="1" applyAlignment="1" applyProtection="1">
      <alignment horizontal="center" wrapText="1"/>
      <protection locked="0"/>
    </xf>
    <xf numFmtId="0" fontId="10" fillId="11" borderId="3" xfId="0" applyFont="1" applyFill="1" applyBorder="1" applyAlignment="1" applyProtection="1">
      <alignment horizontal="center" wrapText="1"/>
      <protection locked="0"/>
    </xf>
    <xf numFmtId="0" fontId="10" fillId="11" borderId="10" xfId="0" applyFont="1" applyFill="1" applyBorder="1" applyAlignment="1" applyProtection="1">
      <alignment wrapText="1"/>
      <protection locked="0"/>
    </xf>
    <xf numFmtId="0" fontId="38" fillId="4" borderId="55" xfId="0" applyFont="1" applyFill="1" applyBorder="1" applyAlignment="1">
      <alignment horizontal="center" vertical="center" wrapText="1"/>
    </xf>
    <xf numFmtId="9" fontId="39" fillId="4" borderId="3" xfId="1" applyFont="1" applyFill="1" applyBorder="1" applyAlignment="1">
      <alignment horizontal="center" vertical="center" wrapText="1"/>
    </xf>
    <xf numFmtId="9" fontId="39" fillId="4" borderId="55" xfId="1" applyFont="1" applyFill="1" applyBorder="1" applyAlignment="1">
      <alignment horizontal="center" vertical="center" wrapText="1"/>
    </xf>
    <xf numFmtId="9" fontId="39" fillId="4" borderId="44" xfId="1" applyFont="1" applyFill="1" applyBorder="1" applyAlignment="1">
      <alignment horizontal="center" vertical="center" wrapText="1"/>
    </xf>
    <xf numFmtId="0" fontId="10" fillId="0" borderId="0" xfId="0" applyFont="1" applyAlignment="1">
      <alignment horizontal="center" vertical="center"/>
    </xf>
    <xf numFmtId="0" fontId="59" fillId="0" borderId="0" xfId="0" applyFont="1"/>
    <xf numFmtId="0" fontId="28" fillId="0" borderId="0" xfId="0" applyFont="1" applyFill="1"/>
    <xf numFmtId="0" fontId="31" fillId="0" borderId="0" xfId="0" applyFont="1" applyFill="1"/>
    <xf numFmtId="0" fontId="31" fillId="0" borderId="3" xfId="0" applyFont="1" applyFill="1" applyBorder="1" applyAlignment="1">
      <alignment horizontal="center" vertical="center" wrapText="1"/>
    </xf>
    <xf numFmtId="0" fontId="35" fillId="0" borderId="0" xfId="0" applyFont="1" applyFill="1"/>
    <xf numFmtId="0" fontId="58" fillId="0" borderId="3" xfId="0" applyFont="1" applyFill="1" applyBorder="1" applyAlignment="1">
      <alignment horizontal="center" vertical="center" wrapText="1"/>
    </xf>
    <xf numFmtId="0" fontId="32" fillId="4" borderId="40" xfId="0" applyFont="1" applyFill="1" applyBorder="1" applyAlignment="1">
      <alignment vertical="center" wrapText="1"/>
    </xf>
    <xf numFmtId="0" fontId="10" fillId="0" borderId="81" xfId="0" applyFont="1" applyBorder="1" applyAlignment="1">
      <alignment horizontal="left" vertical="center" wrapText="1"/>
    </xf>
    <xf numFmtId="0" fontId="38" fillId="4" borderId="7" xfId="0" applyFont="1" applyFill="1" applyBorder="1" applyAlignment="1">
      <alignment horizontal="center"/>
    </xf>
    <xf numFmtId="49" fontId="14" fillId="4" borderId="42" xfId="0" applyNumberFormat="1" applyFont="1" applyFill="1" applyBorder="1" applyAlignment="1">
      <alignment horizontal="left" vertical="center" wrapText="1"/>
    </xf>
    <xf numFmtId="49" fontId="9" fillId="12" borderId="46" xfId="0" applyNumberFormat="1" applyFont="1" applyFill="1" applyBorder="1" applyAlignment="1">
      <alignment horizontal="left" vertical="center" wrapText="1"/>
    </xf>
    <xf numFmtId="0" fontId="10" fillId="0" borderId="44" xfId="0" applyFont="1" applyFill="1" applyBorder="1" applyAlignment="1">
      <alignment horizontal="justify" vertical="center" wrapText="1"/>
    </xf>
    <xf numFmtId="0" fontId="10" fillId="0" borderId="47" xfId="0" applyFont="1" applyFill="1" applyBorder="1" applyAlignment="1">
      <alignment horizontal="justify" vertical="center" wrapText="1"/>
    </xf>
    <xf numFmtId="0" fontId="10" fillId="0" borderId="23" xfId="0" applyFont="1" applyBorder="1" applyAlignment="1">
      <alignment horizontal="center" wrapText="1"/>
    </xf>
    <xf numFmtId="0" fontId="4" fillId="0" borderId="1" xfId="0" applyFont="1" applyBorder="1" applyAlignment="1">
      <alignment horizontal="center" vertical="center" wrapText="1"/>
    </xf>
    <xf numFmtId="4" fontId="49" fillId="12" borderId="60" xfId="0" applyNumberFormat="1" applyFont="1" applyFill="1" applyBorder="1" applyAlignment="1">
      <alignment horizontal="center" vertical="center" wrapText="1"/>
    </xf>
    <xf numFmtId="4" fontId="49" fillId="12" borderId="40" xfId="0" applyNumberFormat="1" applyFont="1" applyFill="1" applyBorder="1" applyAlignment="1">
      <alignment horizontal="center" vertical="center" wrapText="1"/>
    </xf>
    <xf numFmtId="4" fontId="22" fillId="3" borderId="40" xfId="0" applyNumberFormat="1" applyFont="1" applyFill="1" applyBorder="1" applyAlignment="1">
      <alignment horizontal="center" vertical="center" wrapText="1"/>
    </xf>
    <xf numFmtId="4" fontId="22" fillId="11" borderId="40" xfId="0" applyNumberFormat="1" applyFont="1" applyFill="1" applyBorder="1" applyAlignment="1">
      <alignment horizontal="center" vertical="center" wrapText="1"/>
    </xf>
    <xf numFmtId="4" fontId="37" fillId="11" borderId="40" xfId="0" applyNumberFormat="1" applyFont="1" applyFill="1" applyBorder="1" applyAlignment="1">
      <alignment horizontal="center" vertical="center" wrapText="1"/>
    </xf>
    <xf numFmtId="4" fontId="37" fillId="3" borderId="40" xfId="0" applyNumberFormat="1" applyFont="1" applyFill="1" applyBorder="1" applyAlignment="1">
      <alignment horizontal="center" vertical="center" wrapText="1"/>
    </xf>
    <xf numFmtId="4" fontId="14" fillId="16" borderId="34" xfId="0" applyNumberFormat="1" applyFont="1" applyFill="1" applyBorder="1" applyAlignment="1">
      <alignment horizontal="center" vertical="center" wrapText="1"/>
    </xf>
    <xf numFmtId="0" fontId="11" fillId="2" borderId="41" xfId="0" applyFont="1" applyFill="1" applyBorder="1" applyAlignment="1">
      <alignment horizontal="center" vertical="center" wrapText="1"/>
    </xf>
    <xf numFmtId="49" fontId="10" fillId="0" borderId="4" xfId="4" applyNumberFormat="1" applyFont="1" applyBorder="1" applyAlignment="1">
      <alignment horizontal="right" vertical="center"/>
    </xf>
    <xf numFmtId="0" fontId="10" fillId="0" borderId="5" xfId="6" applyFont="1" applyBorder="1" applyAlignment="1">
      <alignment horizontal="left" vertical="center" wrapText="1" indent="1"/>
    </xf>
    <xf numFmtId="4" fontId="9" fillId="3" borderId="50" xfId="0" applyNumberFormat="1" applyFont="1" applyFill="1" applyBorder="1" applyAlignment="1">
      <alignment horizontal="center" vertical="center" wrapText="1"/>
    </xf>
    <xf numFmtId="4" fontId="9" fillId="3" borderId="25" xfId="0" applyNumberFormat="1" applyFont="1" applyFill="1" applyBorder="1" applyAlignment="1">
      <alignment horizontal="center" vertical="center" wrapText="1"/>
    </xf>
    <xf numFmtId="9" fontId="36" fillId="3" borderId="42" xfId="1" applyFont="1" applyFill="1" applyBorder="1" applyAlignment="1">
      <alignment horizontal="center" vertical="center" wrapText="1"/>
    </xf>
    <xf numFmtId="4" fontId="10" fillId="11" borderId="43" xfId="0" applyNumberFormat="1" applyFont="1" applyFill="1" applyBorder="1" applyAlignment="1">
      <alignment horizontal="center" vertical="center" wrapText="1"/>
    </xf>
    <xf numFmtId="4" fontId="10" fillId="11" borderId="4" xfId="0" applyNumberFormat="1" applyFont="1" applyFill="1" applyBorder="1" applyAlignment="1">
      <alignment horizontal="center" vertical="center" wrapText="1"/>
    </xf>
    <xf numFmtId="9" fontId="36" fillId="3" borderId="43" xfId="1" applyFont="1" applyFill="1" applyBorder="1" applyAlignment="1">
      <alignment horizontal="center" vertical="center" wrapText="1"/>
    </xf>
    <xf numFmtId="4" fontId="10" fillId="11" borderId="49" xfId="0" applyNumberFormat="1" applyFont="1" applyFill="1" applyBorder="1" applyAlignment="1">
      <alignment horizontal="center" vertical="center" wrapText="1"/>
    </xf>
    <xf numFmtId="4" fontId="10" fillId="11" borderId="28" xfId="0" applyNumberFormat="1" applyFont="1" applyFill="1" applyBorder="1" applyAlignment="1">
      <alignment horizontal="center" vertical="center" wrapText="1"/>
    </xf>
    <xf numFmtId="9" fontId="36" fillId="3" borderId="46" xfId="1" applyFont="1" applyFill="1" applyBorder="1" applyAlignment="1">
      <alignment horizontal="center" vertical="center" wrapText="1"/>
    </xf>
    <xf numFmtId="4" fontId="10" fillId="11" borderId="9" xfId="0" applyNumberFormat="1" applyFont="1" applyFill="1" applyBorder="1" applyAlignment="1">
      <alignment horizontal="center" vertical="center" wrapText="1"/>
    </xf>
    <xf numFmtId="9" fontId="36" fillId="3" borderId="44" xfId="1" applyFont="1" applyFill="1" applyBorder="1" applyAlignment="1">
      <alignment horizontal="center" vertical="center" wrapText="1"/>
    </xf>
    <xf numFmtId="4" fontId="9" fillId="3" borderId="30" xfId="0" applyNumberFormat="1" applyFont="1" applyFill="1" applyBorder="1" applyAlignment="1">
      <alignment horizontal="center" vertical="center" wrapText="1"/>
    </xf>
    <xf numFmtId="4" fontId="10" fillId="11" borderId="46" xfId="0" applyNumberFormat="1" applyFont="1" applyFill="1" applyBorder="1" applyAlignment="1">
      <alignment horizontal="center" vertical="center" wrapText="1"/>
    </xf>
    <xf numFmtId="4" fontId="10" fillId="11" borderId="15" xfId="0" applyNumberFormat="1" applyFont="1" applyFill="1" applyBorder="1" applyAlignment="1">
      <alignment horizontal="center" vertical="center" wrapText="1"/>
    </xf>
    <xf numFmtId="4" fontId="10" fillId="11" borderId="45" xfId="0" applyNumberFormat="1" applyFont="1" applyFill="1" applyBorder="1" applyAlignment="1">
      <alignment horizontal="center" vertical="center" wrapText="1"/>
    </xf>
    <xf numFmtId="4" fontId="10" fillId="11" borderId="12" xfId="0" applyNumberFormat="1" applyFont="1" applyFill="1" applyBorder="1" applyAlignment="1">
      <alignment horizontal="center" vertical="center" wrapText="1"/>
    </xf>
    <xf numFmtId="4" fontId="10" fillId="11" borderId="44" xfId="0" applyNumberFormat="1" applyFont="1" applyFill="1" applyBorder="1" applyAlignment="1">
      <alignment horizontal="center" vertical="center" wrapText="1"/>
    </xf>
    <xf numFmtId="4" fontId="10" fillId="11" borderId="7" xfId="0" applyNumberFormat="1" applyFont="1" applyFill="1" applyBorder="1" applyAlignment="1">
      <alignment horizontal="center" vertical="center" wrapText="1"/>
    </xf>
    <xf numFmtId="4" fontId="9" fillId="3" borderId="42" xfId="0" applyNumberFormat="1" applyFont="1" applyFill="1" applyBorder="1" applyAlignment="1">
      <alignment horizontal="center" vertical="center" wrapText="1"/>
    </xf>
    <xf numFmtId="4" fontId="9" fillId="3" borderId="22" xfId="0" applyNumberFormat="1" applyFont="1" applyFill="1" applyBorder="1" applyAlignment="1">
      <alignment horizontal="center" vertical="center" wrapText="1"/>
    </xf>
    <xf numFmtId="9" fontId="36" fillId="3" borderId="6" xfId="1" applyFont="1" applyFill="1" applyBorder="1" applyAlignment="1">
      <alignment horizontal="center" vertical="center" wrapText="1"/>
    </xf>
    <xf numFmtId="4" fontId="10" fillId="11" borderId="48" xfId="0" applyNumberFormat="1" applyFont="1" applyFill="1" applyBorder="1" applyAlignment="1">
      <alignment horizontal="center" vertical="center" wrapText="1"/>
    </xf>
    <xf numFmtId="4" fontId="10" fillId="11" borderId="30" xfId="0" applyNumberFormat="1" applyFont="1" applyFill="1" applyBorder="1" applyAlignment="1">
      <alignment horizontal="center" vertical="center" wrapText="1"/>
    </xf>
    <xf numFmtId="9" fontId="36" fillId="3" borderId="48" xfId="1" applyFont="1" applyFill="1" applyBorder="1" applyAlignment="1">
      <alignment horizontal="center" vertical="center" wrapText="1"/>
    </xf>
    <xf numFmtId="9" fontId="36" fillId="3" borderId="33" xfId="1" applyFont="1" applyFill="1" applyBorder="1" applyAlignment="1">
      <alignment horizontal="center" vertical="center" wrapText="1"/>
    </xf>
    <xf numFmtId="49" fontId="21" fillId="0" borderId="28" xfId="4" applyNumberFormat="1" applyFont="1" applyBorder="1" applyAlignment="1">
      <alignment horizontal="right" vertical="center"/>
    </xf>
    <xf numFmtId="0" fontId="21" fillId="0" borderId="29" xfId="6" applyFont="1" applyBorder="1" applyAlignment="1">
      <alignment horizontal="left" vertical="center" wrapText="1" indent="1"/>
    </xf>
    <xf numFmtId="0" fontId="38" fillId="4" borderId="4" xfId="0" applyFont="1" applyFill="1" applyBorder="1" applyAlignment="1">
      <alignment horizontal="center" vertical="center" wrapText="1"/>
    </xf>
    <xf numFmtId="0" fontId="60" fillId="0" borderId="0" xfId="0" applyFont="1"/>
    <xf numFmtId="0" fontId="60" fillId="0" borderId="0" xfId="0" applyFont="1" applyBorder="1"/>
    <xf numFmtId="0" fontId="15" fillId="0" borderId="0" xfId="0" applyFont="1" applyFill="1" applyBorder="1" applyAlignment="1">
      <alignment vertical="center" wrapText="1"/>
    </xf>
    <xf numFmtId="0" fontId="18" fillId="0" borderId="3" xfId="0" applyFont="1" applyFill="1" applyBorder="1" applyAlignment="1">
      <alignment vertical="center" wrapText="1"/>
    </xf>
    <xf numFmtId="0" fontId="21" fillId="0" borderId="3" xfId="0" applyFont="1" applyBorder="1" applyAlignment="1">
      <alignment wrapText="1"/>
    </xf>
    <xf numFmtId="0" fontId="18" fillId="0" borderId="0" xfId="0" applyFont="1" applyAlignment="1">
      <alignment wrapText="1"/>
    </xf>
    <xf numFmtId="0" fontId="61" fillId="0" borderId="0" xfId="0" applyFont="1"/>
    <xf numFmtId="0" fontId="18" fillId="0" borderId="0" xfId="0" applyFont="1" applyFill="1" applyAlignment="1">
      <alignment wrapText="1"/>
    </xf>
    <xf numFmtId="4" fontId="18" fillId="11" borderId="24" xfId="0" applyNumberFormat="1" applyFont="1" applyFill="1" applyBorder="1" applyAlignment="1">
      <alignment horizontal="center" vertical="center" wrapText="1"/>
    </xf>
    <xf numFmtId="0" fontId="21" fillId="3" borderId="64" xfId="0" applyFont="1" applyFill="1" applyBorder="1" applyAlignment="1">
      <alignment horizontal="left" vertical="center" wrapText="1"/>
    </xf>
    <xf numFmtId="0" fontId="21" fillId="0" borderId="74" xfId="0" applyFont="1" applyBorder="1" applyAlignment="1">
      <alignment horizontal="left" vertical="center" wrapText="1"/>
    </xf>
    <xf numFmtId="0" fontId="21" fillId="3" borderId="74" xfId="0" applyFont="1" applyFill="1" applyBorder="1" applyAlignment="1">
      <alignment horizontal="left" vertical="center" wrapText="1"/>
    </xf>
    <xf numFmtId="0" fontId="21" fillId="0" borderId="74" xfId="0" applyFont="1" applyBorder="1" applyAlignment="1">
      <alignment vertical="center" wrapText="1"/>
    </xf>
    <xf numFmtId="0" fontId="21" fillId="0" borderId="74" xfId="0" applyFont="1" applyBorder="1" applyAlignment="1">
      <alignment horizontal="justify" vertical="center" wrapText="1"/>
    </xf>
    <xf numFmtId="0" fontId="21" fillId="13" borderId="7" xfId="0" applyFont="1" applyFill="1" applyBorder="1" applyAlignment="1">
      <alignment horizontal="justify" vertical="center"/>
    </xf>
    <xf numFmtId="0" fontId="21" fillId="14" borderId="7" xfId="0" applyFont="1" applyFill="1" applyBorder="1" applyAlignment="1">
      <alignment horizontal="justify" vertical="center"/>
    </xf>
    <xf numFmtId="0" fontId="38" fillId="4" borderId="5" xfId="0" applyFont="1" applyFill="1" applyBorder="1" applyAlignment="1">
      <alignment horizontal="center" vertical="center" wrapText="1"/>
    </xf>
    <xf numFmtId="0" fontId="10" fillId="0" borderId="0" xfId="0" applyFont="1" applyAlignment="1">
      <alignment horizontal="center" vertical="center" wrapText="1"/>
    </xf>
    <xf numFmtId="0" fontId="38" fillId="0" borderId="0" xfId="0" applyFont="1" applyAlignment="1">
      <alignment horizontal="center" vertical="center"/>
    </xf>
    <xf numFmtId="0" fontId="21" fillId="0" borderId="29" xfId="0" applyFont="1" applyFill="1" applyBorder="1" applyAlignment="1">
      <alignment horizontal="left" wrapText="1"/>
    </xf>
    <xf numFmtId="9" fontId="16" fillId="4" borderId="6" xfId="1" applyFont="1" applyFill="1" applyBorder="1" applyAlignment="1">
      <alignment horizontal="center" vertical="center" wrapText="1"/>
    </xf>
    <xf numFmtId="0" fontId="18" fillId="0" borderId="0" xfId="0" applyFont="1" applyBorder="1" applyAlignment="1">
      <alignment horizontal="left"/>
    </xf>
    <xf numFmtId="0" fontId="25" fillId="0" borderId="2" xfId="0" applyFont="1" applyFill="1" applyBorder="1" applyAlignment="1">
      <alignment vertical="center" wrapText="1"/>
    </xf>
    <xf numFmtId="0" fontId="10" fillId="0" borderId="74" xfId="0" applyFont="1" applyBorder="1" applyAlignment="1">
      <alignment horizontal="left" vertical="center" wrapText="1"/>
    </xf>
    <xf numFmtId="0" fontId="10" fillId="0" borderId="75" xfId="0" applyFont="1" applyBorder="1" applyAlignment="1">
      <alignment horizontal="left" vertical="center" wrapText="1"/>
    </xf>
    <xf numFmtId="0" fontId="62" fillId="0" borderId="0" xfId="0" applyFont="1"/>
    <xf numFmtId="0" fontId="51" fillId="0" borderId="0" xfId="0" applyFont="1"/>
    <xf numFmtId="0" fontId="10" fillId="0" borderId="3" xfId="0" applyFont="1" applyFill="1" applyBorder="1" applyAlignment="1">
      <alignment horizontal="left" vertical="center" wrapText="1"/>
    </xf>
    <xf numFmtId="4" fontId="10" fillId="3" borderId="55" xfId="0" applyNumberFormat="1" applyFont="1" applyFill="1" applyBorder="1" applyAlignment="1">
      <alignment horizontal="center" vertical="center"/>
    </xf>
    <xf numFmtId="4" fontId="9" fillId="12" borderId="52" xfId="0" applyNumberFormat="1" applyFont="1" applyFill="1" applyBorder="1" applyAlignment="1">
      <alignment horizontal="center" vertical="center"/>
    </xf>
    <xf numFmtId="4" fontId="10" fillId="3" borderId="57" xfId="0" applyNumberFormat="1" applyFont="1" applyFill="1" applyBorder="1" applyAlignment="1">
      <alignment horizontal="center" vertical="center"/>
    </xf>
    <xf numFmtId="9" fontId="10" fillId="0" borderId="7" xfId="1" applyFont="1" applyFill="1" applyBorder="1" applyAlignment="1">
      <alignment horizontal="center" vertical="center" wrapText="1"/>
    </xf>
    <xf numFmtId="9" fontId="10" fillId="11" borderId="40" xfId="1" applyFont="1" applyFill="1" applyBorder="1"/>
    <xf numFmtId="9" fontId="10" fillId="0" borderId="0" xfId="1" applyFont="1"/>
    <xf numFmtId="4" fontId="11" fillId="3" borderId="55" xfId="0" applyNumberFormat="1" applyFont="1" applyFill="1" applyBorder="1" applyAlignment="1">
      <alignment horizontal="center" vertical="center" wrapText="1"/>
    </xf>
    <xf numFmtId="4" fontId="11" fillId="3" borderId="12" xfId="0" applyNumberFormat="1" applyFont="1" applyFill="1" applyBorder="1" applyAlignment="1">
      <alignment horizontal="center" vertical="center" wrapText="1"/>
    </xf>
    <xf numFmtId="4" fontId="11" fillId="11" borderId="13" xfId="0" applyNumberFormat="1" applyFont="1" applyFill="1" applyBorder="1" applyAlignment="1">
      <alignment horizontal="center" vertical="center" wrapText="1"/>
    </xf>
    <xf numFmtId="9" fontId="22" fillId="3" borderId="45" xfId="1" applyFont="1" applyFill="1" applyBorder="1" applyAlignment="1">
      <alignment horizontal="center" vertical="center" wrapText="1"/>
    </xf>
    <xf numFmtId="9" fontId="37" fillId="3" borderId="44" xfId="1" applyFont="1" applyFill="1" applyBorder="1" applyAlignment="1">
      <alignment horizontal="center"/>
    </xf>
    <xf numFmtId="4" fontId="11" fillId="3" borderId="57" xfId="0" applyNumberFormat="1" applyFont="1" applyFill="1" applyBorder="1" applyAlignment="1">
      <alignment horizontal="center" vertical="center" wrapText="1"/>
    </xf>
    <xf numFmtId="9" fontId="37" fillId="3" borderId="47" xfId="1" applyFont="1" applyFill="1" applyBorder="1" applyAlignment="1">
      <alignment horizontal="center"/>
    </xf>
    <xf numFmtId="0" fontId="10" fillId="11" borderId="13" xfId="0" applyFont="1" applyFill="1" applyBorder="1"/>
    <xf numFmtId="4" fontId="11" fillId="3" borderId="56" xfId="0" applyNumberFormat="1" applyFont="1" applyFill="1" applyBorder="1" applyAlignment="1">
      <alignment horizontal="center" vertical="center" wrapText="1"/>
    </xf>
    <xf numFmtId="9" fontId="37" fillId="3" borderId="45" xfId="1" applyFont="1" applyFill="1" applyBorder="1" applyAlignment="1">
      <alignment horizontal="center"/>
    </xf>
    <xf numFmtId="0" fontId="38" fillId="4" borderId="43" xfId="0" applyFont="1" applyFill="1" applyBorder="1" applyAlignment="1">
      <alignment horizontal="center" wrapText="1"/>
    </xf>
    <xf numFmtId="0" fontId="38" fillId="4" borderId="7" xfId="0" applyFont="1" applyFill="1" applyBorder="1" applyAlignment="1">
      <alignment horizontal="center" vertical="center" wrapText="1"/>
    </xf>
    <xf numFmtId="49" fontId="10" fillId="2" borderId="74" xfId="0" applyNumberFormat="1" applyFont="1" applyFill="1" applyBorder="1" applyAlignment="1">
      <alignment horizontal="center" vertical="center" wrapText="1"/>
    </xf>
    <xf numFmtId="0" fontId="38" fillId="4" borderId="4" xfId="0" applyFont="1" applyFill="1" applyBorder="1" applyAlignment="1">
      <alignment horizontal="center" wrapText="1"/>
    </xf>
    <xf numFmtId="0" fontId="38" fillId="4" borderId="5" xfId="0" applyFont="1" applyFill="1" applyBorder="1" applyAlignment="1">
      <alignment horizontal="center" wrapText="1"/>
    </xf>
    <xf numFmtId="4" fontId="48" fillId="12" borderId="7" xfId="0" applyNumberFormat="1" applyFont="1" applyFill="1" applyBorder="1" applyAlignment="1">
      <alignment horizontal="center" vertical="center" wrapText="1"/>
    </xf>
    <xf numFmtId="0" fontId="14" fillId="4" borderId="66" xfId="0" applyFont="1" applyFill="1" applyBorder="1" applyAlignment="1">
      <alignment vertical="center" wrapText="1"/>
    </xf>
    <xf numFmtId="4" fontId="8" fillId="11" borderId="30" xfId="0" applyNumberFormat="1" applyFont="1" applyFill="1" applyBorder="1" applyAlignment="1">
      <alignment horizontal="center" vertical="center" wrapText="1"/>
    </xf>
    <xf numFmtId="9" fontId="11" fillId="3" borderId="33" xfId="1" applyFont="1" applyFill="1" applyBorder="1" applyAlignment="1">
      <alignment horizontal="center" vertical="center" wrapText="1"/>
    </xf>
    <xf numFmtId="0" fontId="38" fillId="4" borderId="39" xfId="0" applyFont="1" applyFill="1" applyBorder="1" applyAlignment="1">
      <alignment horizontal="center" vertical="center"/>
    </xf>
    <xf numFmtId="0" fontId="38" fillId="4" borderId="39" xfId="0" applyFont="1" applyFill="1" applyBorder="1" applyAlignment="1">
      <alignment horizontal="center" vertical="center" wrapText="1"/>
    </xf>
    <xf numFmtId="4" fontId="10" fillId="11" borderId="8" xfId="0" applyNumberFormat="1" applyFont="1" applyFill="1" applyBorder="1" applyAlignment="1">
      <alignment horizontal="center" vertical="center" wrapText="1"/>
    </xf>
    <xf numFmtId="49" fontId="10" fillId="0" borderId="22" xfId="0" applyNumberFormat="1" applyFont="1" applyBorder="1" applyAlignment="1">
      <alignment horizontal="center"/>
    </xf>
    <xf numFmtId="0" fontId="9" fillId="11" borderId="9" xfId="0" applyFont="1" applyFill="1" applyBorder="1" applyAlignment="1">
      <alignment horizontal="center" vertical="center" wrapText="1"/>
    </xf>
    <xf numFmtId="9" fontId="8" fillId="11" borderId="10" xfId="1"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0" fillId="11" borderId="10" xfId="0" applyFont="1" applyFill="1" applyBorder="1" applyAlignment="1" applyProtection="1">
      <alignment horizontal="center"/>
      <protection locked="0"/>
    </xf>
    <xf numFmtId="0" fontId="10" fillId="3" borderId="11" xfId="0" applyFont="1" applyFill="1" applyBorder="1" applyAlignment="1">
      <alignment horizontal="right"/>
    </xf>
    <xf numFmtId="0" fontId="23" fillId="0" borderId="0" xfId="0" applyFont="1" applyFill="1" applyBorder="1" applyAlignment="1">
      <alignment vertical="center"/>
    </xf>
    <xf numFmtId="43" fontId="33" fillId="11" borderId="44" xfId="9" applyFont="1" applyFill="1" applyBorder="1" applyAlignment="1">
      <alignment horizontal="center" vertical="center" wrapText="1"/>
    </xf>
    <xf numFmtId="0" fontId="14" fillId="4" borderId="28" xfId="0" applyFont="1" applyFill="1" applyBorder="1" applyAlignment="1">
      <alignment vertical="center" wrapText="1"/>
    </xf>
    <xf numFmtId="0" fontId="14" fillId="4" borderId="21" xfId="0" applyFont="1" applyFill="1" applyBorder="1" applyAlignment="1">
      <alignment vertical="center" wrapText="1"/>
    </xf>
    <xf numFmtId="4" fontId="14" fillId="4" borderId="61" xfId="0" applyNumberFormat="1" applyFont="1" applyFill="1" applyBorder="1" applyAlignment="1">
      <alignment horizontal="center" vertical="center" wrapText="1"/>
    </xf>
    <xf numFmtId="0" fontId="14" fillId="15" borderId="28" xfId="0" applyFont="1" applyFill="1" applyBorder="1" applyAlignment="1">
      <alignment vertical="center" wrapText="1"/>
    </xf>
    <xf numFmtId="0" fontId="14" fillId="15" borderId="21" xfId="0" applyFont="1" applyFill="1" applyBorder="1" applyAlignment="1">
      <alignment vertical="center" wrapText="1"/>
    </xf>
    <xf numFmtId="4" fontId="14" fillId="15" borderId="61" xfId="0" applyNumberFormat="1" applyFont="1" applyFill="1" applyBorder="1" applyAlignment="1">
      <alignment horizontal="center" vertical="center" wrapText="1"/>
    </xf>
    <xf numFmtId="4" fontId="14" fillId="15" borderId="28" xfId="0" applyNumberFormat="1" applyFont="1" applyFill="1" applyBorder="1" applyAlignment="1">
      <alignment horizontal="center" vertical="center" wrapText="1"/>
    </xf>
    <xf numFmtId="4" fontId="14" fillId="15" borderId="29" xfId="0" applyNumberFormat="1" applyFont="1" applyFill="1" applyBorder="1" applyAlignment="1">
      <alignment horizontal="center" vertical="center" wrapText="1"/>
    </xf>
    <xf numFmtId="4" fontId="14" fillId="15" borderId="21" xfId="0" applyNumberFormat="1" applyFont="1" applyFill="1" applyBorder="1" applyAlignment="1">
      <alignment horizontal="center" vertical="center" wrapText="1"/>
    </xf>
    <xf numFmtId="9" fontId="16" fillId="15" borderId="49" xfId="1" applyFont="1" applyFill="1" applyBorder="1" applyAlignment="1">
      <alignment horizontal="center" vertical="center" wrapText="1"/>
    </xf>
    <xf numFmtId="0" fontId="10" fillId="0" borderId="7" xfId="0" applyFont="1" applyBorder="1" applyAlignment="1">
      <alignment horizontal="center"/>
    </xf>
    <xf numFmtId="0" fontId="10" fillId="0" borderId="55" xfId="0" applyFont="1" applyBorder="1" applyAlignment="1">
      <alignment horizontal="center"/>
    </xf>
    <xf numFmtId="0" fontId="10" fillId="2" borderId="7" xfId="0" applyFont="1" applyFill="1" applyBorder="1" applyAlignment="1">
      <alignment horizontal="center" vertical="center" wrapText="1"/>
    </xf>
    <xf numFmtId="0" fontId="10" fillId="2" borderId="81" xfId="0" applyFont="1" applyFill="1" applyBorder="1" applyAlignment="1">
      <alignment horizontal="center" vertical="center" wrapText="1"/>
    </xf>
    <xf numFmtId="0" fontId="10" fillId="0" borderId="40" xfId="0" applyFont="1" applyBorder="1" applyAlignment="1">
      <alignment horizontal="center"/>
    </xf>
    <xf numFmtId="0" fontId="10"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0" borderId="60" xfId="0" applyFont="1" applyBorder="1" applyAlignment="1">
      <alignment horizontal="center"/>
    </xf>
    <xf numFmtId="9" fontId="37" fillId="0" borderId="44" xfId="1" applyFont="1" applyBorder="1" applyAlignment="1">
      <alignment horizontal="center"/>
    </xf>
    <xf numFmtId="9" fontId="37" fillId="0" borderId="46" xfId="1" applyFont="1" applyBorder="1" applyAlignment="1">
      <alignment horizontal="center"/>
    </xf>
    <xf numFmtId="0" fontId="10" fillId="2" borderId="30" xfId="0" applyFont="1" applyFill="1" applyBorder="1" applyAlignment="1">
      <alignment horizontal="center" vertical="center" wrapText="1"/>
    </xf>
    <xf numFmtId="0" fontId="58" fillId="0" borderId="7" xfId="0" applyFont="1" applyFill="1" applyBorder="1" applyAlignment="1">
      <alignment horizontal="center" vertical="center" wrapText="1"/>
    </xf>
    <xf numFmtId="0" fontId="58" fillId="0" borderId="8" xfId="0" applyFont="1" applyFill="1" applyBorder="1" applyAlignment="1">
      <alignment horizontal="center" vertical="center" wrapText="1"/>
    </xf>
    <xf numFmtId="0" fontId="31" fillId="0" borderId="7" xfId="0" applyFont="1" applyFill="1" applyBorder="1" applyAlignment="1">
      <alignment horizontal="center" vertical="center"/>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wrapText="1"/>
    </xf>
    <xf numFmtId="9" fontId="16" fillId="4" borderId="49" xfId="1" applyFont="1" applyFill="1" applyBorder="1" applyAlignment="1">
      <alignment horizontal="center" vertical="center" wrapText="1"/>
    </xf>
    <xf numFmtId="4" fontId="11" fillId="0" borderId="55" xfId="0" applyNumberFormat="1" applyFont="1" applyFill="1" applyBorder="1" applyAlignment="1">
      <alignment horizontal="center" vertical="center" wrapText="1"/>
    </xf>
    <xf numFmtId="4" fontId="11" fillId="0" borderId="54" xfId="0" applyNumberFormat="1" applyFont="1" applyFill="1" applyBorder="1" applyAlignment="1">
      <alignment horizontal="center" vertical="center" wrapText="1"/>
    </xf>
    <xf numFmtId="4" fontId="11" fillId="0" borderId="56" xfId="0" applyNumberFormat="1" applyFont="1" applyFill="1" applyBorder="1" applyAlignment="1">
      <alignment horizontal="center" vertical="center" wrapText="1"/>
    </xf>
    <xf numFmtId="0" fontId="10" fillId="2" borderId="56"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41" fillId="0" borderId="0" xfId="0" applyFont="1"/>
    <xf numFmtId="0" fontId="41" fillId="0" borderId="2" xfId="0" applyFont="1" applyFill="1" applyBorder="1" applyAlignment="1">
      <alignment vertical="center"/>
    </xf>
    <xf numFmtId="0" fontId="41" fillId="0" borderId="0" xfId="0" applyFont="1" applyFill="1" applyBorder="1"/>
    <xf numFmtId="0" fontId="41" fillId="0" borderId="0" xfId="0" applyNumberFormat="1" applyFont="1"/>
    <xf numFmtId="0" fontId="41" fillId="0" borderId="0" xfId="0" applyFont="1" applyBorder="1"/>
    <xf numFmtId="0" fontId="25" fillId="0" borderId="0" xfId="0" applyFont="1" applyBorder="1"/>
    <xf numFmtId="0" fontId="25" fillId="0" borderId="0" xfId="0" applyFont="1" applyBorder="1" applyAlignment="1">
      <alignment wrapText="1"/>
    </xf>
    <xf numFmtId="49" fontId="10" fillId="2" borderId="59" xfId="0" applyNumberFormat="1" applyFont="1" applyFill="1" applyBorder="1" applyAlignment="1">
      <alignment horizontal="center" vertical="center" wrapText="1"/>
    </xf>
    <xf numFmtId="49" fontId="10" fillId="2" borderId="40" xfId="0" applyNumberFormat="1" applyFont="1" applyFill="1" applyBorder="1" applyAlignment="1">
      <alignment horizontal="center" vertical="center" wrapText="1"/>
    </xf>
    <xf numFmtId="49" fontId="10" fillId="2" borderId="14" xfId="0" applyNumberFormat="1"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21" fillId="0" borderId="55" xfId="0" applyFont="1" applyBorder="1" applyAlignment="1">
      <alignment horizontal="center"/>
    </xf>
    <xf numFmtId="0" fontId="21" fillId="0" borderId="7" xfId="0" applyFont="1" applyBorder="1" applyAlignment="1">
      <alignment horizontal="center"/>
    </xf>
    <xf numFmtId="0" fontId="21" fillId="0" borderId="8" xfId="0" applyFont="1" applyBorder="1" applyAlignment="1">
      <alignment horizontal="center" wrapText="1"/>
    </xf>
    <xf numFmtId="0" fontId="10" fillId="0" borderId="7" xfId="0" applyFont="1" applyBorder="1"/>
    <xf numFmtId="0" fontId="10" fillId="0" borderId="8" xfId="0" applyFont="1" applyBorder="1" applyAlignment="1">
      <alignment wrapText="1"/>
    </xf>
    <xf numFmtId="0" fontId="10" fillId="0" borderId="9" xfId="0" applyFont="1" applyBorder="1"/>
    <xf numFmtId="0" fontId="10" fillId="0" borderId="82" xfId="0" applyFont="1" applyFill="1" applyBorder="1" applyAlignment="1">
      <alignment horizontal="left" vertical="center" wrapText="1"/>
    </xf>
    <xf numFmtId="0" fontId="10" fillId="0" borderId="11" xfId="0" applyFont="1" applyBorder="1" applyAlignment="1">
      <alignment wrapText="1"/>
    </xf>
    <xf numFmtId="0" fontId="14" fillId="4" borderId="80" xfId="6" applyFont="1" applyFill="1" applyBorder="1" applyAlignment="1">
      <alignment horizontal="left" vertical="center" wrapText="1" indent="1"/>
    </xf>
    <xf numFmtId="4" fontId="14" fillId="4" borderId="46" xfId="0" applyNumberFormat="1"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40" xfId="0" applyFont="1" applyFill="1" applyBorder="1" applyAlignment="1">
      <alignment horizontal="center" vertical="center" wrapText="1"/>
    </xf>
    <xf numFmtId="43" fontId="11" fillId="3" borderId="15" xfId="9" applyFont="1" applyFill="1" applyBorder="1" applyAlignment="1">
      <alignment horizontal="center" vertical="center"/>
    </xf>
    <xf numFmtId="0" fontId="10" fillId="0" borderId="6" xfId="0" applyFont="1" applyBorder="1" applyAlignment="1">
      <alignment horizontal="center"/>
    </xf>
    <xf numFmtId="0" fontId="10" fillId="0" borderId="17" xfId="0" applyFont="1" applyBorder="1" applyAlignment="1">
      <alignment horizontal="center"/>
    </xf>
    <xf numFmtId="0" fontId="14" fillId="15" borderId="0" xfId="0" applyFont="1" applyFill="1" applyBorder="1" applyAlignment="1">
      <alignment vertical="center" wrapText="1"/>
    </xf>
    <xf numFmtId="0" fontId="10" fillId="2" borderId="1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38" fillId="15" borderId="8" xfId="0" applyFont="1" applyFill="1" applyBorder="1" applyAlignment="1">
      <alignment horizontal="center"/>
    </xf>
    <xf numFmtId="4" fontId="14" fillId="15" borderId="73" xfId="0" applyNumberFormat="1" applyFont="1" applyFill="1" applyBorder="1" applyAlignment="1">
      <alignment horizontal="center" vertical="center" wrapText="1"/>
    </xf>
    <xf numFmtId="4" fontId="8" fillId="3" borderId="8" xfId="0" applyNumberFormat="1" applyFont="1" applyFill="1" applyBorder="1" applyAlignment="1">
      <alignment horizontal="center" vertical="center" wrapText="1"/>
    </xf>
    <xf numFmtId="4" fontId="8" fillId="3" borderId="11" xfId="0" applyNumberFormat="1" applyFont="1" applyFill="1" applyBorder="1" applyAlignment="1">
      <alignment horizontal="center" vertical="center" wrapText="1"/>
    </xf>
    <xf numFmtId="0" fontId="14" fillId="15" borderId="8" xfId="0" applyFont="1" applyFill="1" applyBorder="1" applyAlignment="1">
      <alignment horizontal="center"/>
    </xf>
    <xf numFmtId="0" fontId="38" fillId="5" borderId="39" xfId="0" applyFont="1" applyFill="1" applyBorder="1" applyAlignment="1">
      <alignment horizontal="center" wrapText="1"/>
    </xf>
    <xf numFmtId="0" fontId="14" fillId="5" borderId="40" xfId="0" applyFont="1" applyFill="1" applyBorder="1" applyAlignment="1">
      <alignment horizontal="center"/>
    </xf>
    <xf numFmtId="0" fontId="14" fillId="5" borderId="41" xfId="0" applyFont="1" applyFill="1" applyBorder="1" applyAlignment="1">
      <alignment horizontal="center"/>
    </xf>
    <xf numFmtId="0" fontId="14" fillId="15" borderId="11" xfId="0" applyFont="1" applyFill="1" applyBorder="1" applyAlignment="1">
      <alignment horizontal="center"/>
    </xf>
    <xf numFmtId="0" fontId="9" fillId="0" borderId="17" xfId="0" applyFont="1" applyBorder="1" applyAlignment="1">
      <alignment horizontal="center"/>
    </xf>
    <xf numFmtId="4" fontId="14" fillId="15" borderId="27" xfId="0" applyNumberFormat="1" applyFont="1" applyFill="1" applyBorder="1" applyAlignment="1">
      <alignment horizontal="center" vertical="center" wrapText="1"/>
    </xf>
    <xf numFmtId="4" fontId="14" fillId="5" borderId="61" xfId="0" applyNumberFormat="1" applyFont="1" applyFill="1" applyBorder="1" applyAlignment="1">
      <alignment horizontal="center" vertical="center" wrapText="1"/>
    </xf>
    <xf numFmtId="0" fontId="14" fillId="5" borderId="8" xfId="0" applyFont="1" applyFill="1" applyBorder="1" applyAlignment="1">
      <alignment horizontal="center"/>
    </xf>
    <xf numFmtId="4" fontId="14" fillId="5" borderId="17" xfId="0" applyNumberFormat="1" applyFont="1" applyFill="1" applyBorder="1" applyAlignment="1">
      <alignment horizontal="center" vertical="center" wrapText="1"/>
    </xf>
    <xf numFmtId="0" fontId="38" fillId="5" borderId="8" xfId="0" applyFont="1" applyFill="1" applyBorder="1" applyAlignment="1">
      <alignment horizontal="center"/>
    </xf>
    <xf numFmtId="4" fontId="14" fillId="4" borderId="8" xfId="0" applyNumberFormat="1" applyFont="1" applyFill="1" applyBorder="1" applyAlignment="1">
      <alignment horizontal="center" vertical="center" wrapText="1"/>
    </xf>
    <xf numFmtId="4" fontId="8" fillId="3" borderId="33" xfId="0" applyNumberFormat="1" applyFont="1" applyFill="1" applyBorder="1" applyAlignment="1">
      <alignment horizontal="center" vertical="center" wrapText="1"/>
    </xf>
    <xf numFmtId="0" fontId="14" fillId="4" borderId="11" xfId="0" applyFont="1" applyFill="1" applyBorder="1" applyAlignment="1">
      <alignment horizontal="center"/>
    </xf>
    <xf numFmtId="0" fontId="10" fillId="0" borderId="34" xfId="0" applyFont="1" applyBorder="1" applyAlignment="1">
      <alignment horizontal="center"/>
    </xf>
    <xf numFmtId="0" fontId="22" fillId="0" borderId="52" xfId="0" applyFont="1" applyBorder="1" applyAlignment="1">
      <alignment horizontal="left" wrapText="1" readingOrder="1"/>
    </xf>
    <xf numFmtId="0" fontId="14" fillId="4" borderId="26" xfId="0" applyFont="1" applyFill="1" applyBorder="1" applyAlignment="1" applyProtection="1">
      <alignment horizontal="center" vertical="center" wrapText="1"/>
      <protection locked="0"/>
    </xf>
    <xf numFmtId="9" fontId="14" fillId="4" borderId="66" xfId="1" applyFont="1" applyFill="1" applyBorder="1" applyAlignment="1" applyProtection="1">
      <alignment horizontal="center" vertical="center" wrapText="1"/>
      <protection locked="0"/>
    </xf>
    <xf numFmtId="0" fontId="21" fillId="3" borderId="28" xfId="4" applyNumberFormat="1" applyFont="1" applyFill="1" applyBorder="1" applyAlignment="1">
      <alignment horizontal="right" vertical="center"/>
    </xf>
    <xf numFmtId="0" fontId="21" fillId="3" borderId="29" xfId="6" applyFont="1" applyFill="1" applyBorder="1" applyAlignment="1">
      <alignment horizontal="left" vertical="center" wrapText="1" indent="1"/>
    </xf>
    <xf numFmtId="4" fontId="11" fillId="11" borderId="49" xfId="0" applyNumberFormat="1" applyFont="1" applyFill="1" applyBorder="1" applyAlignment="1">
      <alignment horizontal="center" vertical="center" wrapText="1"/>
    </xf>
    <xf numFmtId="4" fontId="8" fillId="3" borderId="21" xfId="0" applyNumberFormat="1" applyFont="1" applyFill="1" applyBorder="1" applyAlignment="1">
      <alignment horizontal="center" vertical="center" wrapText="1"/>
    </xf>
    <xf numFmtId="9" fontId="8" fillId="3" borderId="49" xfId="1" applyFont="1" applyFill="1" applyBorder="1" applyAlignment="1">
      <alignment horizontal="center" vertical="center" wrapText="1"/>
    </xf>
    <xf numFmtId="0" fontId="38" fillId="4" borderId="4" xfId="0" applyFont="1" applyFill="1" applyBorder="1" applyAlignment="1">
      <alignment horizontal="center" vertical="center" wrapText="1"/>
    </xf>
    <xf numFmtId="0" fontId="10" fillId="0" borderId="9" xfId="0" applyFont="1" applyBorder="1" applyAlignment="1">
      <alignment horizontal="center" vertical="center" wrapText="1"/>
    </xf>
    <xf numFmtId="0" fontId="18" fillId="0" borderId="0" xfId="0" applyFont="1" applyAlignment="1">
      <alignment vertical="top" wrapText="1"/>
    </xf>
    <xf numFmtId="0" fontId="9" fillId="0" borderId="0" xfId="0" applyFont="1" applyAlignment="1">
      <alignment vertical="top" wrapText="1"/>
    </xf>
    <xf numFmtId="0" fontId="2" fillId="0" borderId="0" xfId="0" applyFont="1" applyAlignment="1">
      <alignment vertical="top" wrapText="1"/>
    </xf>
    <xf numFmtId="0" fontId="18" fillId="0" borderId="0" xfId="0" applyFont="1" applyAlignment="1">
      <alignment vertical="top"/>
    </xf>
    <xf numFmtId="0" fontId="9" fillId="0" borderId="0" xfId="0" applyFont="1" applyAlignment="1">
      <alignment vertical="top"/>
    </xf>
    <xf numFmtId="0" fontId="9" fillId="0" borderId="0" xfId="0" applyFont="1" applyAlignment="1">
      <alignment horizontal="left" vertical="top" wrapText="1"/>
    </xf>
    <xf numFmtId="0" fontId="9" fillId="0" borderId="0" xfId="0" applyFont="1" applyAlignment="1">
      <alignment horizontal="left" vertical="top"/>
    </xf>
    <xf numFmtId="0" fontId="18" fillId="0" borderId="0" xfId="0" applyFont="1" applyFill="1" applyAlignment="1">
      <alignment vertical="top"/>
    </xf>
    <xf numFmtId="0" fontId="51" fillId="0" borderId="0" xfId="0" applyFont="1" applyAlignment="1">
      <alignment horizontal="center" wrapText="1"/>
    </xf>
    <xf numFmtId="0" fontId="15" fillId="0" borderId="5" xfId="6" applyFont="1" applyBorder="1" applyAlignment="1">
      <alignment horizontal="left" vertical="center" wrapText="1" indent="1"/>
    </xf>
    <xf numFmtId="0" fontId="10" fillId="0" borderId="0" xfId="0" applyFont="1" applyAlignment="1">
      <alignment vertical="top" wrapText="1"/>
    </xf>
    <xf numFmtId="0" fontId="31" fillId="0" borderId="0" xfId="0" applyFont="1" applyFill="1" applyAlignment="1">
      <alignment horizontal="left" wrapText="1"/>
    </xf>
    <xf numFmtId="9" fontId="10" fillId="0" borderId="0" xfId="1" applyFont="1" applyAlignment="1">
      <alignment vertical="top" wrapText="1"/>
    </xf>
    <xf numFmtId="0" fontId="10" fillId="0" borderId="0" xfId="0" applyFont="1" applyAlignment="1">
      <alignment horizontal="left" vertical="top" wrapText="1"/>
    </xf>
    <xf numFmtId="0" fontId="51" fillId="0" borderId="0" xfId="0" applyFont="1" applyAlignment="1">
      <alignment horizontal="center" wrapText="1"/>
    </xf>
    <xf numFmtId="0" fontId="38" fillId="4" borderId="66" xfId="0" applyFont="1" applyFill="1" applyBorder="1" applyAlignment="1">
      <alignment horizontal="center" vertical="center" wrapText="1"/>
    </xf>
    <xf numFmtId="0" fontId="38" fillId="4" borderId="64"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38" fillId="4" borderId="6" xfId="0" applyFont="1" applyFill="1" applyBorder="1" applyAlignment="1">
      <alignment horizontal="center" vertical="center" wrapText="1"/>
    </xf>
    <xf numFmtId="0" fontId="38" fillId="4" borderId="7" xfId="0" applyFont="1" applyFill="1" applyBorder="1" applyAlignment="1">
      <alignment horizontal="center" vertical="center" wrapText="1"/>
    </xf>
    <xf numFmtId="0" fontId="38" fillId="4" borderId="7" xfId="0" applyFont="1" applyFill="1" applyBorder="1" applyAlignment="1">
      <alignment horizontal="center" vertical="center"/>
    </xf>
    <xf numFmtId="0" fontId="38" fillId="4" borderId="5" xfId="0" applyFont="1" applyFill="1" applyBorder="1" applyAlignment="1">
      <alignment horizontal="center" vertical="center" wrapText="1"/>
    </xf>
    <xf numFmtId="0" fontId="38" fillId="4" borderId="36" xfId="0" applyFont="1" applyFill="1" applyBorder="1" applyAlignment="1">
      <alignment horizontal="center" vertical="center" wrapText="1"/>
    </xf>
    <xf numFmtId="0" fontId="38" fillId="4" borderId="9" xfId="0" applyFont="1" applyFill="1" applyBorder="1" applyAlignment="1">
      <alignment horizontal="center" wrapText="1"/>
    </xf>
    <xf numFmtId="0" fontId="38" fillId="4" borderId="10" xfId="0" applyFont="1" applyFill="1" applyBorder="1" applyAlignment="1">
      <alignment horizontal="center" wrapText="1"/>
    </xf>
    <xf numFmtId="0" fontId="10" fillId="0" borderId="15" xfId="0" applyFont="1" applyBorder="1" applyAlignment="1">
      <alignment horizontal="center" wrapText="1"/>
    </xf>
    <xf numFmtId="0" fontId="10" fillId="0" borderId="16" xfId="0" applyFont="1" applyBorder="1" applyAlignment="1">
      <alignment horizontal="center" wrapText="1"/>
    </xf>
    <xf numFmtId="0" fontId="38" fillId="5" borderId="7" xfId="0" applyFont="1" applyFill="1" applyBorder="1" applyAlignment="1">
      <alignment horizontal="center" wrapText="1"/>
    </xf>
    <xf numFmtId="0" fontId="38" fillId="5" borderId="3" xfId="0" applyFont="1" applyFill="1" applyBorder="1" applyAlignment="1">
      <alignment horizontal="center" wrapText="1"/>
    </xf>
    <xf numFmtId="0" fontId="38" fillId="15" borderId="7" xfId="0" applyFont="1" applyFill="1" applyBorder="1" applyAlignment="1">
      <alignment horizontal="center" wrapText="1"/>
    </xf>
    <xf numFmtId="0" fontId="38" fillId="15" borderId="3" xfId="0" applyFont="1" applyFill="1" applyBorder="1" applyAlignment="1">
      <alignment horizontal="center" wrapText="1"/>
    </xf>
    <xf numFmtId="0" fontId="38" fillId="15" borderId="55" xfId="0" applyFont="1" applyFill="1" applyBorder="1" applyAlignment="1">
      <alignment horizontal="center" wrapText="1"/>
    </xf>
    <xf numFmtId="0" fontId="38" fillId="15" borderId="9" xfId="0" applyFont="1" applyFill="1" applyBorder="1" applyAlignment="1">
      <alignment horizontal="center" wrapText="1"/>
    </xf>
    <xf numFmtId="0" fontId="38" fillId="15" borderId="10" xfId="0" applyFont="1" applyFill="1" applyBorder="1" applyAlignment="1">
      <alignment horizontal="center" wrapText="1"/>
    </xf>
    <xf numFmtId="0" fontId="38" fillId="15" borderId="57" xfId="0" applyFont="1" applyFill="1" applyBorder="1" applyAlignment="1">
      <alignment horizontal="center" wrapText="1"/>
    </xf>
    <xf numFmtId="0" fontId="10" fillId="0" borderId="22" xfId="0" applyFont="1" applyBorder="1" applyAlignment="1">
      <alignment horizontal="center" wrapText="1"/>
    </xf>
    <xf numFmtId="9" fontId="37" fillId="0" borderId="24" xfId="1" applyFont="1" applyBorder="1" applyAlignment="1">
      <alignment horizontal="center" wrapText="1"/>
    </xf>
    <xf numFmtId="0" fontId="10" fillId="0" borderId="7" xfId="0" applyFont="1" applyBorder="1" applyAlignment="1">
      <alignment horizontal="center" wrapText="1"/>
    </xf>
    <xf numFmtId="9" fontId="37" fillId="0" borderId="8" xfId="1" applyFont="1" applyBorder="1" applyAlignment="1">
      <alignment horizontal="center" wrapText="1"/>
    </xf>
    <xf numFmtId="9" fontId="37" fillId="0" borderId="42" xfId="1" applyFont="1" applyBorder="1" applyAlignment="1">
      <alignment horizontal="center" wrapText="1"/>
    </xf>
    <xf numFmtId="0" fontId="38" fillId="4" borderId="6" xfId="0" applyFont="1" applyFill="1" applyBorder="1" applyAlignment="1">
      <alignment horizontal="center" vertical="center" wrapText="1"/>
    </xf>
    <xf numFmtId="0" fontId="23" fillId="0" borderId="0" xfId="0" applyFont="1" applyAlignment="1">
      <alignment wrapText="1"/>
    </xf>
    <xf numFmtId="0" fontId="14" fillId="4" borderId="60" xfId="0" applyFont="1" applyFill="1" applyBorder="1" applyAlignment="1">
      <alignment horizontal="center" wrapText="1"/>
    </xf>
    <xf numFmtId="0" fontId="14" fillId="4" borderId="41" xfId="0" applyFont="1" applyFill="1" applyBorder="1" applyAlignment="1">
      <alignment horizontal="center" wrapText="1"/>
    </xf>
    <xf numFmtId="0" fontId="10" fillId="0" borderId="61" xfId="0" applyFont="1" applyBorder="1" applyAlignment="1">
      <alignment horizontal="center" wrapText="1"/>
    </xf>
    <xf numFmtId="0" fontId="9" fillId="0" borderId="61" xfId="0" applyFont="1" applyBorder="1" applyAlignment="1">
      <alignment horizontal="center" wrapText="1"/>
    </xf>
    <xf numFmtId="0" fontId="38" fillId="4" borderId="64" xfId="0" applyFont="1" applyFill="1" applyBorder="1" applyAlignment="1">
      <alignment horizontal="center" vertical="center"/>
    </xf>
    <xf numFmtId="0" fontId="14" fillId="4" borderId="40" xfId="0" applyFont="1" applyFill="1" applyBorder="1" applyAlignment="1">
      <alignment horizontal="center" vertical="center"/>
    </xf>
    <xf numFmtId="0" fontId="38" fillId="4" borderId="3" xfId="0" applyFont="1" applyFill="1" applyBorder="1" applyAlignment="1">
      <alignment horizontal="center" vertical="center" wrapText="1"/>
    </xf>
    <xf numFmtId="0" fontId="14" fillId="4" borderId="8" xfId="0" applyFont="1" applyFill="1" applyBorder="1" applyAlignment="1">
      <alignment horizontal="center" vertical="center"/>
    </xf>
    <xf numFmtId="0" fontId="38" fillId="4" borderId="8" xfId="0" applyFont="1" applyFill="1" applyBorder="1" applyAlignment="1">
      <alignment horizontal="center" vertical="center"/>
    </xf>
    <xf numFmtId="0" fontId="38" fillId="5" borderId="7" xfId="0" applyFont="1" applyFill="1" applyBorder="1" applyAlignment="1">
      <alignment horizontal="center" vertical="center" wrapText="1"/>
    </xf>
    <xf numFmtId="0" fontId="38" fillId="5" borderId="3" xfId="0" applyFont="1" applyFill="1" applyBorder="1" applyAlignment="1">
      <alignment horizontal="center" vertical="center" wrapText="1"/>
    </xf>
    <xf numFmtId="0" fontId="14" fillId="5" borderId="8" xfId="0" applyFont="1" applyFill="1" applyBorder="1" applyAlignment="1">
      <alignment horizontal="center" vertical="center"/>
    </xf>
    <xf numFmtId="0" fontId="38" fillId="5" borderId="8" xfId="0" applyFont="1" applyFill="1" applyBorder="1" applyAlignment="1">
      <alignment horizontal="center" vertical="center"/>
    </xf>
    <xf numFmtId="0" fontId="38" fillId="15" borderId="7" xfId="0" applyFont="1" applyFill="1" applyBorder="1" applyAlignment="1">
      <alignment horizontal="center" vertical="center" wrapText="1"/>
    </xf>
    <xf numFmtId="0" fontId="38" fillId="15" borderId="3" xfId="0" applyFont="1" applyFill="1" applyBorder="1" applyAlignment="1">
      <alignment horizontal="center" vertical="center" wrapText="1"/>
    </xf>
    <xf numFmtId="0" fontId="38" fillId="15" borderId="55" xfId="0" applyFont="1" applyFill="1" applyBorder="1" applyAlignment="1">
      <alignment horizontal="center" vertical="center" wrapText="1"/>
    </xf>
    <xf numFmtId="0" fontId="14" fillId="15" borderId="8" xfId="0" applyFont="1" applyFill="1" applyBorder="1" applyAlignment="1">
      <alignment horizontal="center" vertical="center"/>
    </xf>
    <xf numFmtId="0" fontId="38" fillId="15" borderId="8" xfId="0" applyFont="1" applyFill="1" applyBorder="1" applyAlignment="1">
      <alignment horizontal="center" vertical="center"/>
    </xf>
    <xf numFmtId="16" fontId="38" fillId="4" borderId="8" xfId="0" applyNumberFormat="1" applyFont="1" applyFill="1" applyBorder="1" applyAlignment="1">
      <alignment horizontal="center" vertical="center"/>
    </xf>
    <xf numFmtId="16" fontId="38" fillId="4" borderId="7" xfId="0" applyNumberFormat="1" applyFont="1" applyFill="1" applyBorder="1" applyAlignment="1">
      <alignment horizontal="center" vertical="center"/>
    </xf>
    <xf numFmtId="16" fontId="38" fillId="4" borderId="3" xfId="0" applyNumberFormat="1" applyFont="1" applyFill="1" applyBorder="1" applyAlignment="1">
      <alignment horizontal="center" vertical="center"/>
    </xf>
    <xf numFmtId="16" fontId="38" fillId="4" borderId="40" xfId="0" applyNumberFormat="1" applyFont="1" applyFill="1" applyBorder="1" applyAlignment="1">
      <alignment horizontal="center" vertical="center"/>
    </xf>
    <xf numFmtId="0" fontId="3" fillId="4" borderId="55" xfId="0" applyFont="1" applyFill="1" applyBorder="1" applyAlignment="1">
      <alignment horizontal="center" vertical="center" wrapText="1"/>
    </xf>
    <xf numFmtId="16" fontId="3" fillId="4" borderId="8" xfId="0" applyNumberFormat="1" applyFont="1" applyFill="1" applyBorder="1" applyAlignment="1">
      <alignment horizontal="center" vertical="center"/>
    </xf>
    <xf numFmtId="0" fontId="0" fillId="0" borderId="0" xfId="0" applyAlignment="1">
      <alignment horizontal="center" vertical="center"/>
    </xf>
    <xf numFmtId="16" fontId="3" fillId="4" borderId="7" xfId="0" applyNumberFormat="1" applyFont="1" applyFill="1" applyBorder="1" applyAlignment="1">
      <alignment horizontal="center" vertical="center"/>
    </xf>
    <xf numFmtId="16" fontId="3" fillId="4" borderId="3" xfId="0" applyNumberFormat="1" applyFont="1" applyFill="1" applyBorder="1" applyAlignment="1">
      <alignment horizontal="center" vertical="center"/>
    </xf>
    <xf numFmtId="16" fontId="3" fillId="4" borderId="40" xfId="0" applyNumberFormat="1" applyFont="1" applyFill="1" applyBorder="1" applyAlignment="1">
      <alignment horizontal="center" vertical="center"/>
    </xf>
    <xf numFmtId="16" fontId="3" fillId="4" borderId="60" xfId="0" applyNumberFormat="1" applyFont="1" applyFill="1" applyBorder="1" applyAlignment="1">
      <alignment horizontal="center" vertical="center"/>
    </xf>
    <xf numFmtId="0" fontId="64" fillId="0" borderId="0" xfId="0" applyFont="1" applyFill="1" applyAlignment="1">
      <alignment vertical="center"/>
    </xf>
    <xf numFmtId="0" fontId="64" fillId="0" borderId="78" xfId="0" applyFont="1" applyFill="1" applyBorder="1" applyAlignment="1">
      <alignment vertical="center"/>
    </xf>
    <xf numFmtId="0" fontId="64" fillId="0" borderId="0" xfId="0" applyFont="1" applyFill="1" applyAlignment="1">
      <alignment vertical="top" wrapText="1"/>
    </xf>
    <xf numFmtId="16" fontId="38" fillId="4" borderId="55" xfId="0" applyNumberFormat="1" applyFont="1" applyFill="1" applyBorder="1" applyAlignment="1">
      <alignment horizontal="center" vertical="center" wrapText="1"/>
    </xf>
    <xf numFmtId="0" fontId="38" fillId="4" borderId="55" xfId="0" applyFont="1" applyFill="1" applyBorder="1" applyAlignment="1">
      <alignment horizontal="center" vertical="center"/>
    </xf>
    <xf numFmtId="0" fontId="38" fillId="4" borderId="3" xfId="0" applyFont="1" applyFill="1" applyBorder="1" applyAlignment="1">
      <alignment horizontal="center" vertical="center"/>
    </xf>
    <xf numFmtId="16" fontId="38" fillId="4" borderId="55" xfId="0" applyNumberFormat="1" applyFont="1" applyFill="1" applyBorder="1" applyAlignment="1">
      <alignment vertical="center" wrapText="1"/>
    </xf>
    <xf numFmtId="16" fontId="38" fillId="4" borderId="44" xfId="0" applyNumberFormat="1" applyFont="1" applyFill="1" applyBorder="1" applyAlignment="1">
      <alignment vertical="center" wrapText="1"/>
    </xf>
    <xf numFmtId="0" fontId="38" fillId="4" borderId="55" xfId="0" applyFont="1" applyFill="1" applyBorder="1" applyAlignment="1">
      <alignment vertical="center"/>
    </xf>
    <xf numFmtId="0" fontId="38" fillId="4" borderId="3" xfId="0" applyFont="1" applyFill="1" applyBorder="1" applyAlignment="1">
      <alignment vertical="center"/>
    </xf>
    <xf numFmtId="0" fontId="38" fillId="4" borderId="7" xfId="0" applyFont="1" applyFill="1" applyBorder="1" applyAlignment="1">
      <alignment vertical="center"/>
    </xf>
    <xf numFmtId="16" fontId="38" fillId="4" borderId="7" xfId="0" applyNumberFormat="1" applyFont="1" applyFill="1" applyBorder="1" applyAlignment="1">
      <alignment horizontal="center" vertical="center" wrapText="1"/>
    </xf>
    <xf numFmtId="16" fontId="38" fillId="4" borderId="44" xfId="0" applyNumberFormat="1" applyFont="1" applyFill="1" applyBorder="1" applyAlignment="1">
      <alignment horizontal="center" vertical="center" wrapText="1"/>
    </xf>
    <xf numFmtId="0" fontId="38" fillId="4" borderId="40" xfId="0" applyFont="1" applyFill="1" applyBorder="1" applyAlignment="1">
      <alignment horizontal="center" vertical="center"/>
    </xf>
    <xf numFmtId="0" fontId="38" fillId="0" borderId="0" xfId="0" applyFont="1" applyAlignment="1">
      <alignment vertical="center"/>
    </xf>
    <xf numFmtId="0" fontId="10" fillId="0" borderId="13" xfId="0" applyFont="1" applyBorder="1" applyAlignment="1">
      <alignment horizontal="center" vertical="center"/>
    </xf>
    <xf numFmtId="0" fontId="10" fillId="0" borderId="13" xfId="0" applyFont="1" applyBorder="1" applyAlignment="1">
      <alignment horizontal="center" vertical="center" wrapText="1"/>
    </xf>
    <xf numFmtId="0" fontId="10" fillId="0" borderId="14" xfId="0" applyFont="1" applyBorder="1" applyAlignment="1">
      <alignment horizontal="center" vertical="center"/>
    </xf>
    <xf numFmtId="0" fontId="10" fillId="0" borderId="59" xfId="0" applyFont="1" applyBorder="1" applyAlignment="1">
      <alignment horizontal="center" vertical="center"/>
    </xf>
    <xf numFmtId="16" fontId="35" fillId="4" borderId="7" xfId="0" applyNumberFormat="1" applyFont="1" applyFill="1" applyBorder="1" applyAlignment="1">
      <alignment horizontal="center" vertical="center" wrapText="1"/>
    </xf>
    <xf numFmtId="16" fontId="35" fillId="4" borderId="3" xfId="0" applyNumberFormat="1" applyFont="1" applyFill="1" applyBorder="1" applyAlignment="1">
      <alignment horizontal="center" vertical="center" wrapText="1"/>
    </xf>
    <xf numFmtId="16" fontId="35" fillId="4" borderId="8" xfId="0" applyNumberFormat="1" applyFont="1" applyFill="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vertical="center"/>
    </xf>
    <xf numFmtId="0" fontId="31" fillId="0" borderId="55" xfId="0" applyFont="1" applyBorder="1" applyAlignment="1">
      <alignment horizontal="center" vertical="center"/>
    </xf>
    <xf numFmtId="0" fontId="31" fillId="0" borderId="44" xfId="0" applyFont="1" applyBorder="1" applyAlignment="1">
      <alignment horizontal="center" vertical="center"/>
    </xf>
    <xf numFmtId="0" fontId="31" fillId="0" borderId="3" xfId="0" applyFont="1" applyBorder="1" applyAlignment="1">
      <alignment horizontal="center" vertical="center"/>
    </xf>
    <xf numFmtId="0" fontId="31" fillId="0" borderId="49" xfId="0" applyFont="1" applyBorder="1" applyAlignment="1">
      <alignment horizontal="center" vertical="center"/>
    </xf>
    <xf numFmtId="16" fontId="38" fillId="4" borderId="9" xfId="0" applyNumberFormat="1" applyFont="1" applyFill="1" applyBorder="1" applyAlignment="1">
      <alignment horizontal="center" vertical="center" wrapText="1"/>
    </xf>
    <xf numFmtId="16" fontId="38" fillId="4" borderId="10" xfId="0" applyNumberFormat="1" applyFont="1" applyFill="1" applyBorder="1" applyAlignment="1">
      <alignment horizontal="center" vertical="center" wrapText="1"/>
    </xf>
    <xf numFmtId="0" fontId="38" fillId="4" borderId="11" xfId="0" applyFont="1" applyFill="1" applyBorder="1" applyAlignment="1">
      <alignment horizontal="center" vertical="center" wrapText="1"/>
    </xf>
    <xf numFmtId="0" fontId="31" fillId="0" borderId="8" xfId="0" applyFont="1" applyFill="1" applyBorder="1" applyAlignment="1">
      <alignment horizontal="left" vertical="top" wrapText="1"/>
    </xf>
    <xf numFmtId="0" fontId="31" fillId="0" borderId="11" xfId="0" applyFont="1" applyFill="1" applyBorder="1" applyAlignment="1">
      <alignment horizontal="left" vertical="top" wrapText="1"/>
    </xf>
    <xf numFmtId="0" fontId="14" fillId="4" borderId="41" xfId="0" applyFont="1" applyFill="1" applyBorder="1" applyAlignment="1">
      <alignment horizontal="center" vertical="center"/>
    </xf>
    <xf numFmtId="0" fontId="14" fillId="4" borderId="3" xfId="0" applyFont="1" applyFill="1" applyBorder="1" applyAlignment="1">
      <alignment horizontal="center" vertical="center"/>
    </xf>
    <xf numFmtId="9" fontId="16" fillId="4" borderId="8" xfId="1" applyFont="1" applyFill="1" applyBorder="1" applyAlignment="1">
      <alignment horizontal="center" vertical="center"/>
    </xf>
    <xf numFmtId="0" fontId="14" fillId="15" borderId="40" xfId="0" applyFont="1" applyFill="1" applyBorder="1" applyAlignment="1">
      <alignment horizontal="center" vertical="center"/>
    </xf>
    <xf numFmtId="0" fontId="38" fillId="15" borderId="7" xfId="0" applyFont="1" applyFill="1" applyBorder="1" applyAlignment="1">
      <alignment horizontal="center" vertical="center"/>
    </xf>
    <xf numFmtId="0" fontId="38" fillId="15" borderId="3" xfId="0" applyFont="1" applyFill="1" applyBorder="1" applyAlignment="1">
      <alignment horizontal="center" vertical="center"/>
    </xf>
    <xf numFmtId="0" fontId="38" fillId="15" borderId="55" xfId="0" applyFont="1" applyFill="1" applyBorder="1" applyAlignment="1">
      <alignment horizontal="center" vertical="center"/>
    </xf>
    <xf numFmtId="0" fontId="14" fillId="15" borderId="3" xfId="0" applyFont="1" applyFill="1" applyBorder="1" applyAlignment="1">
      <alignment horizontal="center" vertical="center"/>
    </xf>
    <xf numFmtId="9" fontId="16" fillId="15" borderId="8" xfId="1" applyFont="1" applyFill="1" applyBorder="1" applyAlignment="1">
      <alignment horizontal="center" vertical="center"/>
    </xf>
    <xf numFmtId="0" fontId="14" fillId="15" borderId="60" xfId="0" applyFont="1" applyFill="1" applyBorder="1" applyAlignment="1">
      <alignment horizontal="center" vertical="center"/>
    </xf>
    <xf numFmtId="9" fontId="16" fillId="15" borderId="8" xfId="1" applyFont="1" applyFill="1" applyBorder="1" applyAlignment="1">
      <alignment horizontal="center" vertical="center" wrapText="1"/>
    </xf>
    <xf numFmtId="0" fontId="14" fillId="4" borderId="60" xfId="0" applyFont="1" applyFill="1" applyBorder="1" applyAlignment="1">
      <alignment horizontal="center" vertical="center"/>
    </xf>
    <xf numFmtId="9" fontId="39" fillId="4" borderId="50" xfId="1" applyFont="1" applyFill="1" applyBorder="1" applyAlignment="1">
      <alignment horizontal="center" vertical="center"/>
    </xf>
    <xf numFmtId="0" fontId="38" fillId="15" borderId="39" xfId="0" applyFont="1" applyFill="1" applyBorder="1" applyAlignment="1">
      <alignment horizontal="center" vertical="center" wrapText="1"/>
    </xf>
    <xf numFmtId="9" fontId="39" fillId="15" borderId="50" xfId="1" applyFont="1" applyFill="1" applyBorder="1" applyAlignment="1">
      <alignment horizontal="center" vertical="center"/>
    </xf>
    <xf numFmtId="0" fontId="38" fillId="4" borderId="27" xfId="0" applyFont="1" applyFill="1" applyBorder="1" applyAlignment="1">
      <alignment horizontal="center" vertical="center" wrapText="1"/>
    </xf>
    <xf numFmtId="0" fontId="14" fillId="4" borderId="39" xfId="0" applyFont="1" applyFill="1" applyBorder="1" applyAlignment="1">
      <alignment horizontal="center" vertical="center"/>
    </xf>
    <xf numFmtId="0" fontId="14" fillId="4" borderId="7" xfId="0" applyFont="1" applyFill="1" applyBorder="1" applyAlignment="1">
      <alignment horizontal="center" vertical="center"/>
    </xf>
    <xf numFmtId="9" fontId="16" fillId="4" borderId="44" xfId="1" applyFont="1" applyFill="1" applyBorder="1" applyAlignment="1">
      <alignment horizontal="center" vertical="center"/>
    </xf>
    <xf numFmtId="0" fontId="38" fillId="4" borderId="12" xfId="0" applyFont="1" applyFill="1" applyBorder="1" applyAlignment="1">
      <alignment horizontal="center" vertical="center"/>
    </xf>
    <xf numFmtId="9" fontId="16" fillId="4" borderId="45" xfId="1" applyFont="1" applyFill="1" applyBorder="1" applyAlignment="1">
      <alignment horizontal="center" vertical="center"/>
    </xf>
    <xf numFmtId="0" fontId="38" fillId="4" borderId="13" xfId="0" applyFont="1" applyFill="1" applyBorder="1" applyAlignment="1">
      <alignment horizontal="center" vertical="center"/>
    </xf>
    <xf numFmtId="9" fontId="16" fillId="4" borderId="56" xfId="1" applyFont="1" applyFill="1" applyBorder="1" applyAlignment="1">
      <alignment horizontal="center" vertical="center"/>
    </xf>
    <xf numFmtId="4" fontId="11" fillId="0" borderId="35" xfId="0" applyNumberFormat="1" applyFont="1" applyFill="1" applyBorder="1" applyAlignment="1">
      <alignment horizontal="center" vertical="center" wrapText="1"/>
    </xf>
    <xf numFmtId="0" fontId="10" fillId="0" borderId="0" xfId="0" applyFont="1" applyBorder="1" applyAlignment="1">
      <alignment horizontal="center" vertical="center"/>
    </xf>
    <xf numFmtId="0" fontId="41" fillId="0" borderId="0" xfId="0" applyFont="1" applyBorder="1" applyAlignment="1">
      <alignment vertical="center"/>
    </xf>
    <xf numFmtId="0" fontId="14" fillId="4" borderId="14" xfId="0" applyFont="1" applyFill="1" applyBorder="1" applyAlignment="1">
      <alignment horizontal="center" vertical="center"/>
    </xf>
    <xf numFmtId="0" fontId="14" fillId="4" borderId="13" xfId="0" applyFont="1" applyFill="1" applyBorder="1" applyAlignment="1">
      <alignment horizontal="center" vertical="center"/>
    </xf>
    <xf numFmtId="9" fontId="16" fillId="4" borderId="14" xfId="1" applyFont="1" applyFill="1" applyBorder="1" applyAlignment="1">
      <alignment horizontal="center" vertical="center"/>
    </xf>
    <xf numFmtId="0" fontId="41" fillId="0" borderId="0" xfId="0" applyFont="1" applyAlignment="1">
      <alignment vertical="center"/>
    </xf>
    <xf numFmtId="9" fontId="16" fillId="4" borderId="44" xfId="1" applyFont="1" applyFill="1" applyBorder="1" applyAlignment="1">
      <alignment horizontal="center" vertical="center" wrapText="1"/>
    </xf>
    <xf numFmtId="0" fontId="14" fillId="4" borderId="12" xfId="0" applyFont="1" applyFill="1" applyBorder="1" applyAlignment="1">
      <alignment horizontal="center" vertical="center"/>
    </xf>
    <xf numFmtId="0" fontId="42" fillId="0" borderId="0" xfId="0" applyFont="1" applyBorder="1" applyAlignment="1">
      <alignment vertical="center" wrapText="1"/>
    </xf>
    <xf numFmtId="49" fontId="38" fillId="4" borderId="39" xfId="0" applyNumberFormat="1" applyFont="1" applyFill="1" applyBorder="1" applyAlignment="1">
      <alignment horizontal="center" vertical="center" wrapText="1"/>
    </xf>
    <xf numFmtId="0" fontId="42" fillId="0" borderId="0" xfId="0" applyFont="1" applyBorder="1" applyAlignment="1">
      <alignment vertical="center"/>
    </xf>
    <xf numFmtId="0" fontId="31" fillId="0" borderId="0" xfId="0" applyFont="1" applyFill="1" applyAlignment="1">
      <alignment horizontal="left" vertical="top" wrapText="1"/>
    </xf>
    <xf numFmtId="0" fontId="3" fillId="4" borderId="39" xfId="0" applyFont="1" applyFill="1" applyBorder="1" applyAlignment="1">
      <alignment horizontal="center" vertical="center" wrapText="1"/>
    </xf>
    <xf numFmtId="0" fontId="0" fillId="0" borderId="0" xfId="0" applyAlignment="1">
      <alignment horizontal="center" vertical="center" wrapText="1"/>
    </xf>
    <xf numFmtId="0" fontId="3" fillId="4" borderId="55"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59" xfId="0" applyFont="1" applyFill="1" applyBorder="1" applyAlignment="1">
      <alignment horizontal="center" vertical="center"/>
    </xf>
    <xf numFmtId="16" fontId="38" fillId="4" borderId="3" xfId="0" applyNumberFormat="1" applyFont="1" applyFill="1" applyBorder="1" applyAlignment="1">
      <alignment horizontal="center" vertical="center" wrapText="1"/>
    </xf>
    <xf numFmtId="0" fontId="23" fillId="4" borderId="13" xfId="0" applyFont="1" applyFill="1" applyBorder="1" applyAlignment="1">
      <alignment horizontal="center" vertical="center"/>
    </xf>
    <xf numFmtId="0" fontId="64" fillId="0" borderId="0" xfId="0" applyFont="1" applyFill="1" applyAlignment="1">
      <alignment horizontal="left" vertical="top" wrapText="1"/>
    </xf>
    <xf numFmtId="0" fontId="57" fillId="0" borderId="78" xfId="0" applyFont="1" applyBorder="1" applyAlignment="1">
      <alignment horizontal="center" vertical="center" wrapText="1"/>
    </xf>
    <xf numFmtId="0" fontId="57" fillId="0" borderId="78" xfId="0" applyFont="1" applyBorder="1" applyAlignment="1">
      <alignment horizontal="center" vertical="center"/>
    </xf>
    <xf numFmtId="0" fontId="43" fillId="0" borderId="79" xfId="0" applyFont="1" applyBorder="1" applyAlignment="1">
      <alignment horizontal="center" vertical="center" wrapText="1"/>
    </xf>
    <xf numFmtId="0" fontId="43" fillId="0" borderId="1" xfId="0" applyFont="1" applyBorder="1" applyAlignment="1">
      <alignment horizontal="center" vertical="center" wrapText="1"/>
    </xf>
    <xf numFmtId="0" fontId="4" fillId="0" borderId="77" xfId="0" applyFont="1" applyBorder="1" applyAlignment="1">
      <alignment horizontal="center" vertical="center" wrapText="1"/>
    </xf>
    <xf numFmtId="0" fontId="60" fillId="0" borderId="2" xfId="0" applyFont="1" applyBorder="1" applyAlignment="1">
      <alignment horizontal="center"/>
    </xf>
    <xf numFmtId="0" fontId="4" fillId="0" borderId="1" xfId="0" applyFont="1" applyBorder="1" applyAlignment="1">
      <alignment horizontal="center" vertical="center" wrapText="1"/>
    </xf>
    <xf numFmtId="0" fontId="4" fillId="0" borderId="78" xfId="0" applyFont="1" applyBorder="1" applyAlignment="1">
      <alignment horizontal="center" vertical="center" wrapText="1"/>
    </xf>
    <xf numFmtId="0" fontId="5" fillId="0" borderId="77" xfId="0" applyFont="1" applyBorder="1" applyAlignment="1">
      <alignment horizontal="center" vertical="center"/>
    </xf>
    <xf numFmtId="0" fontId="58" fillId="0" borderId="0" xfId="3" applyFont="1" applyAlignment="1">
      <alignment horizontal="left" vertical="top" wrapText="1"/>
    </xf>
    <xf numFmtId="0" fontId="58" fillId="0" borderId="0" xfId="3" applyFont="1" applyAlignment="1">
      <alignment vertical="top" wrapText="1"/>
    </xf>
    <xf numFmtId="0" fontId="35" fillId="4" borderId="80" xfId="0" applyFont="1" applyFill="1" applyBorder="1" applyAlignment="1">
      <alignment horizontal="center" vertical="center" wrapText="1"/>
    </xf>
    <xf numFmtId="0" fontId="35" fillId="4" borderId="0" xfId="0" applyFont="1" applyFill="1" applyBorder="1" applyAlignment="1">
      <alignment horizontal="center" vertical="center" wrapText="1"/>
    </xf>
    <xf numFmtId="0" fontId="31" fillId="0" borderId="0" xfId="3" applyFont="1" applyAlignment="1">
      <alignment horizontal="left" vertical="top" wrapText="1"/>
    </xf>
    <xf numFmtId="9" fontId="10" fillId="0" borderId="0" xfId="1" applyFont="1" applyAlignment="1">
      <alignment horizontal="left" vertical="top" wrapText="1"/>
    </xf>
    <xf numFmtId="0" fontId="38" fillId="4" borderId="20" xfId="0" applyFont="1" applyFill="1" applyBorder="1" applyAlignment="1">
      <alignment horizontal="center" vertical="center" wrapText="1"/>
    </xf>
    <xf numFmtId="0" fontId="38" fillId="4" borderId="50" xfId="0" applyFont="1" applyFill="1" applyBorder="1" applyAlignment="1">
      <alignment horizontal="center" vertical="center" wrapText="1"/>
    </xf>
    <xf numFmtId="0" fontId="38" fillId="4" borderId="19" xfId="0" applyFont="1" applyFill="1" applyBorder="1" applyAlignment="1">
      <alignment horizontal="center" vertical="center" wrapText="1"/>
    </xf>
    <xf numFmtId="0" fontId="38" fillId="4" borderId="49" xfId="0" applyFont="1" applyFill="1" applyBorder="1" applyAlignment="1">
      <alignment horizontal="center" vertical="center" wrapText="1"/>
    </xf>
    <xf numFmtId="0" fontId="38" fillId="4" borderId="58" xfId="0" applyFont="1" applyFill="1" applyBorder="1" applyAlignment="1">
      <alignment horizontal="center" vertical="center" wrapText="1"/>
    </xf>
    <xf numFmtId="0" fontId="38" fillId="4" borderId="48" xfId="0" applyFont="1" applyFill="1" applyBorder="1" applyAlignment="1">
      <alignment horizontal="center" vertical="center" wrapText="1"/>
    </xf>
    <xf numFmtId="0" fontId="51" fillId="0" borderId="0" xfId="0" applyFont="1" applyAlignment="1">
      <alignment horizontal="center" wrapText="1"/>
    </xf>
    <xf numFmtId="0" fontId="38" fillId="4" borderId="4" xfId="0" applyFont="1" applyFill="1" applyBorder="1" applyAlignment="1">
      <alignment horizontal="center"/>
    </xf>
    <xf numFmtId="0" fontId="38" fillId="4" borderId="5" xfId="0" applyFont="1" applyFill="1" applyBorder="1" applyAlignment="1">
      <alignment horizontal="center"/>
    </xf>
    <xf numFmtId="0" fontId="38" fillId="4" borderId="64" xfId="0" applyFont="1" applyFill="1" applyBorder="1" applyAlignment="1">
      <alignment horizontal="center"/>
    </xf>
    <xf numFmtId="0" fontId="38" fillId="4" borderId="43" xfId="0" applyFont="1" applyFill="1" applyBorder="1" applyAlignment="1">
      <alignment horizontal="center"/>
    </xf>
    <xf numFmtId="0" fontId="18" fillId="0" borderId="0" xfId="0" applyFont="1" applyAlignment="1">
      <alignment horizontal="left" vertical="top" wrapText="1"/>
    </xf>
    <xf numFmtId="0" fontId="14" fillId="5" borderId="20" xfId="0" applyFont="1" applyFill="1" applyBorder="1" applyAlignment="1">
      <alignment horizontal="center" vertical="center"/>
    </xf>
    <xf numFmtId="0" fontId="14" fillId="5" borderId="32" xfId="0" applyFont="1" applyFill="1" applyBorder="1" applyAlignment="1">
      <alignment horizontal="center" vertical="center"/>
    </xf>
    <xf numFmtId="0" fontId="14" fillId="5" borderId="19" xfId="0" applyFont="1" applyFill="1" applyBorder="1" applyAlignment="1">
      <alignment horizontal="center" vertical="center"/>
    </xf>
    <xf numFmtId="0" fontId="14" fillId="5" borderId="21" xfId="0" applyFont="1" applyFill="1" applyBorder="1" applyAlignment="1">
      <alignment horizontal="center" vertical="center"/>
    </xf>
    <xf numFmtId="0" fontId="14" fillId="5" borderId="69" xfId="0" applyFont="1" applyFill="1" applyBorder="1" applyAlignment="1">
      <alignment horizontal="center" vertical="center"/>
    </xf>
    <xf numFmtId="0" fontId="14" fillId="5" borderId="54" xfId="0" applyFont="1" applyFill="1" applyBorder="1" applyAlignment="1">
      <alignment horizontal="center" vertical="center"/>
    </xf>
    <xf numFmtId="0" fontId="38" fillId="15" borderId="4" xfId="0" applyFont="1" applyFill="1" applyBorder="1" applyAlignment="1">
      <alignment horizontal="center" vertical="center"/>
    </xf>
    <xf numFmtId="0" fontId="38" fillId="15" borderId="5" xfId="0" applyFont="1" applyFill="1" applyBorder="1" applyAlignment="1">
      <alignment horizontal="center" vertical="center"/>
    </xf>
    <xf numFmtId="0" fontId="14" fillId="5" borderId="20" xfId="0" applyFont="1" applyFill="1" applyBorder="1" applyAlignment="1">
      <alignment horizontal="center" vertical="center" wrapText="1"/>
    </xf>
    <xf numFmtId="0" fontId="14" fillId="5" borderId="32"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4" fillId="5" borderId="69" xfId="0" applyFont="1" applyFill="1" applyBorder="1" applyAlignment="1">
      <alignment horizontal="center" vertical="center" wrapText="1"/>
    </xf>
    <xf numFmtId="0" fontId="14" fillId="5" borderId="54" xfId="0" applyFont="1" applyFill="1" applyBorder="1" applyAlignment="1">
      <alignment horizontal="center" vertical="center" wrapText="1"/>
    </xf>
    <xf numFmtId="0" fontId="38" fillId="4" borderId="4" xfId="0" applyFont="1" applyFill="1" applyBorder="1" applyAlignment="1">
      <alignment horizontal="center" vertical="center"/>
    </xf>
    <xf numFmtId="0" fontId="38" fillId="4" borderId="5" xfId="0" applyFont="1" applyFill="1" applyBorder="1" applyAlignment="1">
      <alignment horizontal="center" vertical="center"/>
    </xf>
    <xf numFmtId="0" fontId="38" fillId="4" borderId="69" xfId="0" applyFont="1" applyFill="1" applyBorder="1" applyAlignment="1">
      <alignment horizontal="center" vertical="center" wrapText="1"/>
    </xf>
    <xf numFmtId="0" fontId="38" fillId="4" borderId="46" xfId="0" applyFont="1" applyFill="1" applyBorder="1" applyAlignment="1">
      <alignment horizontal="center" vertical="center" wrapText="1"/>
    </xf>
    <xf numFmtId="0" fontId="38" fillId="4" borderId="18" xfId="0" applyFont="1" applyFill="1" applyBorder="1" applyAlignment="1">
      <alignment horizontal="center" vertical="center"/>
    </xf>
    <xf numFmtId="0" fontId="38" fillId="4" borderId="2" xfId="0" applyFont="1" applyFill="1" applyBorder="1" applyAlignment="1">
      <alignment horizontal="center" vertical="center"/>
    </xf>
    <xf numFmtId="0" fontId="38" fillId="4" borderId="6" xfId="0" applyFont="1" applyFill="1" applyBorder="1" applyAlignment="1">
      <alignment horizontal="center" vertical="center"/>
    </xf>
    <xf numFmtId="0" fontId="38" fillId="4" borderId="64" xfId="0" applyFont="1" applyFill="1" applyBorder="1" applyAlignment="1">
      <alignment horizontal="center" vertical="center"/>
    </xf>
    <xf numFmtId="0" fontId="38" fillId="4" borderId="65" xfId="0" applyFont="1" applyFill="1" applyBorder="1" applyAlignment="1">
      <alignment horizontal="center" vertical="center"/>
    </xf>
    <xf numFmtId="0" fontId="38" fillId="4" borderId="43" xfId="0" applyFont="1" applyFill="1" applyBorder="1" applyAlignment="1">
      <alignment horizontal="center" vertical="center"/>
    </xf>
    <xf numFmtId="0" fontId="38" fillId="15" borderId="64" xfId="0" applyFont="1" applyFill="1" applyBorder="1" applyAlignment="1">
      <alignment horizontal="center" vertical="center"/>
    </xf>
    <xf numFmtId="0" fontId="38" fillId="15" borderId="65" xfId="0" applyFont="1" applyFill="1" applyBorder="1" applyAlignment="1">
      <alignment horizontal="center" vertical="center"/>
    </xf>
    <xf numFmtId="0" fontId="38" fillId="15" borderId="43" xfId="0" applyFont="1" applyFill="1" applyBorder="1" applyAlignment="1">
      <alignment horizontal="center" vertical="center"/>
    </xf>
    <xf numFmtId="0" fontId="14" fillId="5" borderId="66" xfId="0" applyFont="1" applyFill="1" applyBorder="1" applyAlignment="1">
      <alignment horizontal="center" vertical="center"/>
    </xf>
    <xf numFmtId="0" fontId="14" fillId="5" borderId="0" xfId="0" applyFont="1" applyFill="1" applyBorder="1" applyAlignment="1">
      <alignment horizontal="center" vertical="center"/>
    </xf>
    <xf numFmtId="0" fontId="14" fillId="5" borderId="2" xfId="0" applyFont="1" applyFill="1" applyBorder="1" applyAlignment="1">
      <alignment horizontal="center" vertical="center"/>
    </xf>
    <xf numFmtId="0" fontId="9" fillId="0" borderId="0" xfId="0" applyFont="1" applyAlignment="1">
      <alignment horizontal="left" vertical="top" wrapText="1"/>
    </xf>
    <xf numFmtId="0" fontId="38" fillId="5" borderId="64" xfId="0" applyFont="1" applyFill="1" applyBorder="1" applyAlignment="1">
      <alignment horizontal="center" vertical="center"/>
    </xf>
    <xf numFmtId="0" fontId="38" fillId="5" borderId="65" xfId="0" applyFont="1" applyFill="1" applyBorder="1" applyAlignment="1">
      <alignment horizontal="center" vertical="center"/>
    </xf>
    <xf numFmtId="0" fontId="38" fillId="5" borderId="43" xfId="0" applyFont="1" applyFill="1" applyBorder="1" applyAlignment="1">
      <alignment horizontal="center" vertical="center"/>
    </xf>
    <xf numFmtId="0" fontId="38" fillId="4" borderId="66" xfId="0" applyFont="1" applyFill="1" applyBorder="1" applyAlignment="1">
      <alignment horizontal="center" vertical="center" wrapText="1"/>
    </xf>
    <xf numFmtId="0" fontId="38" fillId="4" borderId="0" xfId="0" applyFont="1" applyFill="1" applyBorder="1" applyAlignment="1">
      <alignment horizontal="center" vertical="center" wrapText="1"/>
    </xf>
    <xf numFmtId="0" fontId="38" fillId="4" borderId="68" xfId="0" applyFont="1" applyFill="1" applyBorder="1" applyAlignment="1">
      <alignment horizontal="center" vertical="center" wrapText="1"/>
    </xf>
    <xf numFmtId="0" fontId="38" fillId="4" borderId="65" xfId="0" applyFont="1" applyFill="1" applyBorder="1" applyAlignment="1">
      <alignment horizontal="center"/>
    </xf>
    <xf numFmtId="0" fontId="38" fillId="4" borderId="32" xfId="0" applyFont="1" applyFill="1" applyBorder="1" applyAlignment="1">
      <alignment horizontal="center" vertical="center" wrapText="1"/>
    </xf>
    <xf numFmtId="0" fontId="38" fillId="4" borderId="21" xfId="0" applyFont="1" applyFill="1" applyBorder="1" applyAlignment="1">
      <alignment horizontal="center" vertical="center" wrapText="1"/>
    </xf>
    <xf numFmtId="0" fontId="38" fillId="4" borderId="53" xfId="0" applyFont="1" applyFill="1" applyBorder="1" applyAlignment="1">
      <alignment horizontal="center" vertical="center" wrapText="1"/>
    </xf>
    <xf numFmtId="0" fontId="38" fillId="4" borderId="64" xfId="0" applyFont="1" applyFill="1" applyBorder="1" applyAlignment="1">
      <alignment horizontal="center" vertical="center" wrapText="1"/>
    </xf>
    <xf numFmtId="0" fontId="38" fillId="4" borderId="43" xfId="0" applyFont="1" applyFill="1" applyBorder="1" applyAlignment="1">
      <alignment horizontal="center" vertical="center" wrapText="1"/>
    </xf>
    <xf numFmtId="0" fontId="3" fillId="4" borderId="64"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20"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58" xfId="0" applyFont="1" applyFill="1" applyBorder="1" applyAlignment="1">
      <alignment horizontal="center" vertical="center" wrapText="1"/>
    </xf>
    <xf numFmtId="0" fontId="3" fillId="4" borderId="53" xfId="0" applyFont="1" applyFill="1" applyBorder="1" applyAlignment="1">
      <alignment horizontal="center" vertical="center" wrapText="1"/>
    </xf>
    <xf numFmtId="0" fontId="3" fillId="4" borderId="36" xfId="0" applyFont="1" applyFill="1" applyBorder="1" applyAlignment="1">
      <alignment horizontal="center" vertical="center"/>
    </xf>
    <xf numFmtId="0" fontId="2" fillId="0" borderId="0" xfId="0" applyFont="1" applyAlignment="1">
      <alignment horizontal="left" vertical="top" wrapText="1"/>
    </xf>
    <xf numFmtId="0" fontId="38" fillId="4" borderId="20" xfId="0" applyFont="1" applyFill="1" applyBorder="1" applyAlignment="1">
      <alignment horizontal="center" vertical="center"/>
    </xf>
    <xf numFmtId="0" fontId="38" fillId="4" borderId="32" xfId="0" applyFont="1" applyFill="1" applyBorder="1" applyAlignment="1">
      <alignment horizontal="center" vertical="center"/>
    </xf>
    <xf numFmtId="0" fontId="38" fillId="4" borderId="19" xfId="0" applyFont="1" applyFill="1" applyBorder="1" applyAlignment="1">
      <alignment horizontal="center" vertical="center"/>
    </xf>
    <xf numFmtId="0" fontId="38" fillId="4" borderId="21" xfId="0" applyFont="1" applyFill="1" applyBorder="1" applyAlignment="1">
      <alignment horizontal="center" vertical="center"/>
    </xf>
    <xf numFmtId="0" fontId="41" fillId="0" borderId="49" xfId="0" applyFont="1" applyFill="1" applyBorder="1" applyAlignment="1">
      <alignment horizontal="center" vertical="center" wrapText="1"/>
    </xf>
    <xf numFmtId="0" fontId="10" fillId="0" borderId="0" xfId="0" applyFont="1" applyAlignment="1">
      <alignment horizontal="left" vertical="top" wrapText="1"/>
    </xf>
    <xf numFmtId="0" fontId="38" fillId="4" borderId="74"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38" fillId="4" borderId="6" xfId="0" applyFont="1" applyFill="1" applyBorder="1" applyAlignment="1">
      <alignment horizontal="center" vertical="center" wrapText="1"/>
    </xf>
    <xf numFmtId="0" fontId="38" fillId="4" borderId="7"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10" fillId="6" borderId="75" xfId="0" applyFont="1" applyFill="1" applyBorder="1" applyAlignment="1">
      <alignment horizontal="left" vertical="center" wrapText="1"/>
    </xf>
    <xf numFmtId="0" fontId="10" fillId="6" borderId="47" xfId="0" applyFont="1" applyFill="1" applyBorder="1" applyAlignment="1">
      <alignment horizontal="left" vertical="center" wrapText="1"/>
    </xf>
    <xf numFmtId="0" fontId="10" fillId="0" borderId="69"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21" fillId="6" borderId="74" xfId="0" applyFont="1" applyFill="1" applyBorder="1" applyAlignment="1">
      <alignment horizontal="left" vertical="center" wrapText="1"/>
    </xf>
    <xf numFmtId="0" fontId="21" fillId="6" borderId="44" xfId="0" applyFont="1" applyFill="1" applyBorder="1" applyAlignment="1">
      <alignment horizontal="left" vertical="center" wrapText="1"/>
    </xf>
    <xf numFmtId="0" fontId="10" fillId="6" borderId="74" xfId="0" applyFont="1" applyFill="1" applyBorder="1" applyAlignment="1">
      <alignment horizontal="left" vertical="center" wrapText="1"/>
    </xf>
    <xf numFmtId="0" fontId="10" fillId="6" borderId="44" xfId="0" applyFont="1" applyFill="1" applyBorder="1" applyAlignment="1">
      <alignment horizontal="left" vertical="center" wrapText="1"/>
    </xf>
    <xf numFmtId="0" fontId="10" fillId="3" borderId="69" xfId="0" applyFont="1" applyFill="1" applyBorder="1" applyAlignment="1">
      <alignment horizontal="left" vertical="center" wrapText="1"/>
    </xf>
    <xf numFmtId="0" fontId="10" fillId="3" borderId="46" xfId="0" applyFont="1" applyFill="1" applyBorder="1" applyAlignment="1">
      <alignment horizontal="left" vertical="center" wrapText="1"/>
    </xf>
    <xf numFmtId="0" fontId="10" fillId="3" borderId="74" xfId="0" applyFont="1" applyFill="1" applyBorder="1" applyAlignment="1">
      <alignment horizontal="left" vertical="center" wrapText="1"/>
    </xf>
    <xf numFmtId="0" fontId="10" fillId="3" borderId="44" xfId="0" applyFont="1" applyFill="1" applyBorder="1" applyAlignment="1">
      <alignment horizontal="left" vertical="center" wrapText="1"/>
    </xf>
    <xf numFmtId="0" fontId="10" fillId="0" borderId="74" xfId="0" applyFont="1" applyBorder="1" applyAlignment="1">
      <alignment horizontal="left" vertical="center" wrapText="1"/>
    </xf>
    <xf numFmtId="0" fontId="10" fillId="0" borderId="44" xfId="0" applyFont="1" applyBorder="1" applyAlignment="1">
      <alignment horizontal="left" vertical="center" wrapText="1"/>
    </xf>
    <xf numFmtId="0" fontId="10" fillId="0" borderId="74"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8" fillId="4" borderId="6" xfId="0" applyFont="1" applyFill="1" applyBorder="1" applyAlignment="1">
      <alignment horizontal="center"/>
    </xf>
    <xf numFmtId="0" fontId="0" fillId="0" borderId="50" xfId="0" applyBorder="1" applyAlignment="1">
      <alignment horizontal="center" vertical="center" wrapText="1"/>
    </xf>
    <xf numFmtId="0" fontId="0" fillId="0" borderId="49" xfId="0" applyBorder="1" applyAlignment="1">
      <alignment horizontal="center" vertical="center" wrapText="1"/>
    </xf>
    <xf numFmtId="0" fontId="0" fillId="0" borderId="46" xfId="0" applyBorder="1" applyAlignment="1">
      <alignment horizontal="center" vertical="center" wrapText="1"/>
    </xf>
    <xf numFmtId="49" fontId="10" fillId="2" borderId="74" xfId="0" applyNumberFormat="1" applyFont="1" applyFill="1" applyBorder="1" applyAlignment="1">
      <alignment horizontal="center" vertical="center" wrapText="1"/>
    </xf>
    <xf numFmtId="49" fontId="10" fillId="2" borderId="44" xfId="0" applyNumberFormat="1" applyFont="1" applyFill="1" applyBorder="1" applyAlignment="1">
      <alignment horizontal="center" vertical="center" wrapText="1"/>
    </xf>
    <xf numFmtId="0" fontId="14" fillId="4" borderId="76"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0" fillId="6" borderId="64" xfId="0" applyFont="1" applyFill="1" applyBorder="1" applyAlignment="1">
      <alignment horizontal="center" vertical="center" wrapText="1"/>
    </xf>
    <xf numFmtId="0" fontId="10" fillId="6" borderId="43" xfId="0" applyFont="1" applyFill="1" applyBorder="1" applyAlignment="1">
      <alignment horizontal="center" vertical="center" wrapText="1"/>
    </xf>
    <xf numFmtId="49" fontId="38" fillId="4" borderId="4" xfId="0" applyNumberFormat="1" applyFont="1" applyFill="1" applyBorder="1" applyAlignment="1">
      <alignment horizontal="center"/>
    </xf>
    <xf numFmtId="49" fontId="38" fillId="4" borderId="5" xfId="0" applyNumberFormat="1" applyFont="1" applyFill="1" applyBorder="1" applyAlignment="1">
      <alignment horizontal="center"/>
    </xf>
    <xf numFmtId="49" fontId="38" fillId="4" borderId="6" xfId="0" applyNumberFormat="1" applyFont="1" applyFill="1" applyBorder="1" applyAlignment="1">
      <alignment horizontal="center"/>
    </xf>
    <xf numFmtId="0" fontId="38" fillId="4" borderId="72" xfId="0" applyFont="1" applyFill="1" applyBorder="1" applyAlignment="1">
      <alignment horizontal="center" vertical="center"/>
    </xf>
    <xf numFmtId="0" fontId="38" fillId="4" borderId="36" xfId="0" applyFont="1" applyFill="1" applyBorder="1" applyAlignment="1">
      <alignment horizontal="center" vertical="center"/>
    </xf>
    <xf numFmtId="16" fontId="38" fillId="4" borderId="51" xfId="0" applyNumberFormat="1" applyFont="1" applyFill="1" applyBorder="1" applyAlignment="1">
      <alignment horizontal="center" vertical="center" wrapText="1"/>
    </xf>
    <xf numFmtId="16" fontId="38" fillId="4" borderId="61" xfId="0" applyNumberFormat="1" applyFont="1" applyFill="1" applyBorder="1" applyAlignment="1">
      <alignment horizontal="center" vertical="center" wrapText="1"/>
    </xf>
    <xf numFmtId="16" fontId="38" fillId="4" borderId="60" xfId="0" applyNumberFormat="1" applyFont="1" applyFill="1" applyBorder="1" applyAlignment="1">
      <alignment horizontal="center" vertical="center" wrapText="1"/>
    </xf>
    <xf numFmtId="49" fontId="38" fillId="4" borderId="4" xfId="0" applyNumberFormat="1" applyFont="1" applyFill="1" applyBorder="1" applyAlignment="1">
      <alignment horizontal="center" vertical="center"/>
    </xf>
    <xf numFmtId="49" fontId="38" fillId="4" borderId="5" xfId="0" applyNumberFormat="1" applyFont="1" applyFill="1" applyBorder="1" applyAlignment="1">
      <alignment horizontal="center" vertical="center"/>
    </xf>
    <xf numFmtId="49" fontId="38" fillId="4" borderId="36" xfId="0" applyNumberFormat="1" applyFont="1" applyFill="1" applyBorder="1" applyAlignment="1">
      <alignment horizontal="center" vertical="center"/>
    </xf>
    <xf numFmtId="49" fontId="38" fillId="4" borderId="6" xfId="0" applyNumberFormat="1" applyFont="1" applyFill="1" applyBorder="1" applyAlignment="1">
      <alignment horizontal="center" vertical="center"/>
    </xf>
    <xf numFmtId="0" fontId="38" fillId="4" borderId="7" xfId="0" applyFont="1" applyFill="1" applyBorder="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8" xfId="0" applyFont="1" applyBorder="1" applyAlignment="1">
      <alignment horizontal="center" vertical="center" wrapText="1"/>
    </xf>
    <xf numFmtId="0" fontId="38" fillId="4" borderId="0" xfId="0" applyFont="1" applyFill="1" applyAlignment="1">
      <alignment horizontal="center" vertical="center" textRotation="90" wrapText="1"/>
    </xf>
    <xf numFmtId="0" fontId="38" fillId="4" borderId="5" xfId="0" applyFont="1" applyFill="1" applyBorder="1" applyAlignment="1">
      <alignment horizontal="center" vertical="center" wrapText="1"/>
    </xf>
    <xf numFmtId="0" fontId="11" fillId="0" borderId="3" xfId="0" applyFont="1" applyBorder="1" applyAlignment="1">
      <alignment horizontal="center" vertical="top" wrapText="1"/>
    </xf>
    <xf numFmtId="0" fontId="11" fillId="0" borderId="8" xfId="0" applyFont="1" applyBorder="1" applyAlignment="1">
      <alignment horizontal="center" vertical="top" wrapText="1"/>
    </xf>
    <xf numFmtId="0" fontId="11" fillId="0" borderId="71"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6" xfId="0" applyFont="1" applyBorder="1" applyAlignment="1">
      <alignment horizontal="center" vertical="center" wrapText="1"/>
    </xf>
    <xf numFmtId="0" fontId="38" fillId="4" borderId="0" xfId="0" applyFont="1" applyFill="1" applyAlignment="1">
      <alignment horizontal="center"/>
    </xf>
    <xf numFmtId="0" fontId="25" fillId="0" borderId="0" xfId="3" applyFont="1" applyAlignment="1">
      <alignment horizontal="left" wrapText="1"/>
    </xf>
    <xf numFmtId="0" fontId="38" fillId="4" borderId="36" xfId="0" applyFont="1" applyFill="1" applyBorder="1" applyAlignment="1">
      <alignment horizontal="center" vertical="center" wrapText="1"/>
    </xf>
    <xf numFmtId="0" fontId="38" fillId="4" borderId="37" xfId="0" applyFont="1" applyFill="1" applyBorder="1" applyAlignment="1">
      <alignment horizontal="center" vertical="center" wrapText="1"/>
    </xf>
    <xf numFmtId="49" fontId="38" fillId="4" borderId="64" xfId="0" applyNumberFormat="1" applyFont="1" applyFill="1" applyBorder="1" applyAlignment="1">
      <alignment horizontal="center"/>
    </xf>
    <xf numFmtId="0" fontId="38" fillId="4" borderId="51" xfId="0" applyFont="1" applyFill="1" applyBorder="1" applyAlignment="1">
      <alignment horizontal="center" vertical="center" wrapText="1"/>
    </xf>
    <xf numFmtId="0" fontId="38" fillId="4" borderId="61" xfId="0" applyFont="1" applyFill="1" applyBorder="1" applyAlignment="1">
      <alignment horizontal="center" vertical="center" wrapText="1"/>
    </xf>
    <xf numFmtId="0" fontId="38" fillId="4" borderId="60" xfId="0" applyFont="1" applyFill="1" applyBorder="1" applyAlignment="1">
      <alignment horizontal="center" vertical="center" wrapText="1"/>
    </xf>
    <xf numFmtId="0" fontId="38" fillId="4" borderId="25" xfId="0" applyFont="1" applyFill="1" applyBorder="1" applyAlignment="1">
      <alignment horizontal="center" vertical="center"/>
    </xf>
    <xf numFmtId="0" fontId="38" fillId="4" borderId="26" xfId="0" applyFont="1" applyFill="1" applyBorder="1" applyAlignment="1">
      <alignment horizontal="center" vertical="center"/>
    </xf>
    <xf numFmtId="0" fontId="38" fillId="4" borderId="27" xfId="0" applyFont="1" applyFill="1" applyBorder="1" applyAlignment="1">
      <alignment horizontal="center" vertical="center"/>
    </xf>
    <xf numFmtId="0" fontId="18" fillId="0" borderId="0" xfId="0" applyFont="1" applyFill="1" applyAlignment="1">
      <alignment horizontal="left" vertical="top" wrapText="1"/>
    </xf>
    <xf numFmtId="0" fontId="63" fillId="0" borderId="0" xfId="0" applyFont="1" applyFill="1" applyAlignment="1">
      <alignment horizontal="left" vertical="top" wrapText="1"/>
    </xf>
    <xf numFmtId="0" fontId="65" fillId="4" borderId="51" xfId="0" applyFont="1" applyFill="1" applyBorder="1" applyAlignment="1">
      <alignment horizontal="center" vertical="center" wrapText="1"/>
    </xf>
    <xf numFmtId="0" fontId="65" fillId="4" borderId="61" xfId="0" applyFont="1" applyFill="1" applyBorder="1" applyAlignment="1">
      <alignment horizontal="center" vertical="center" wrapText="1"/>
    </xf>
    <xf numFmtId="0" fontId="65" fillId="4" borderId="60" xfId="0" applyFont="1" applyFill="1" applyBorder="1" applyAlignment="1">
      <alignment horizontal="center" vertical="center" wrapText="1"/>
    </xf>
    <xf numFmtId="0" fontId="35" fillId="4" borderId="4" xfId="0" applyFont="1" applyFill="1" applyBorder="1" applyAlignment="1">
      <alignment horizontal="center" vertical="center"/>
    </xf>
    <xf numFmtId="0" fontId="35" fillId="4" borderId="5" xfId="0" applyFont="1" applyFill="1" applyBorder="1" applyAlignment="1">
      <alignment horizontal="center" vertical="center"/>
    </xf>
    <xf numFmtId="0" fontId="35" fillId="4" borderId="6" xfId="0" applyFont="1" applyFill="1" applyBorder="1" applyAlignment="1">
      <alignment horizontal="center" vertical="center"/>
    </xf>
    <xf numFmtId="16" fontId="38" fillId="4" borderId="7" xfId="0" applyNumberFormat="1" applyFont="1" applyFill="1" applyBorder="1" applyAlignment="1">
      <alignment horizontal="center" vertical="center" wrapText="1"/>
    </xf>
    <xf numFmtId="16" fontId="38" fillId="4" borderId="3" xfId="0" applyNumberFormat="1" applyFont="1" applyFill="1" applyBorder="1" applyAlignment="1">
      <alignment horizontal="center" vertical="center" wrapText="1"/>
    </xf>
    <xf numFmtId="16" fontId="38" fillId="4" borderId="8" xfId="0" applyNumberFormat="1" applyFont="1" applyFill="1" applyBorder="1" applyAlignment="1">
      <alignment horizontal="center" vertical="center" wrapText="1"/>
    </xf>
    <xf numFmtId="16" fontId="38" fillId="4" borderId="60" xfId="0" applyNumberFormat="1" applyFont="1" applyFill="1" applyBorder="1" applyAlignment="1">
      <alignment horizontal="center" vertical="center"/>
    </xf>
  </cellXfs>
  <cellStyles count="10">
    <cellStyle name="Відсотковий" xfId="1" builtinId="5"/>
    <cellStyle name="Гиперссылка 2" xfId="2"/>
    <cellStyle name="Гіперпосилання" xfId="7" builtinId="8"/>
    <cellStyle name="Звичайний" xfId="0" builtinId="0"/>
    <cellStyle name="Звичайний 2" xfId="8"/>
    <cellStyle name="Обычный 18 2" xfId="5"/>
    <cellStyle name="Обычный 46" xfId="3"/>
    <cellStyle name="Обычный_Книга2" xfId="4"/>
    <cellStyle name="Обычный_Книга2 2" xfId="6"/>
    <cellStyle name="Фінансовий" xfId="9" builtinId="3"/>
  </cellStyles>
  <dxfs count="9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theme="7" tint="0.79998168889431442"/>
        </patternFill>
      </fill>
    </dxf>
    <dxf>
      <fill>
        <patternFill>
          <bgColor theme="7" tint="0.79998168889431442"/>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72C45C"/>
      <color rgb="FF72C452"/>
      <color rgb="FF666699"/>
      <color rgb="FF2F5E22"/>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
    <tabColor theme="7" tint="0.59999389629810485"/>
    <pageSetUpPr fitToPage="1"/>
  </sheetPr>
  <dimension ref="A1:AA31"/>
  <sheetViews>
    <sheetView view="pageBreakPreview" zoomScale="60" zoomScaleNormal="70" workbookViewId="0">
      <selection activeCell="A8" sqref="A8:W8"/>
    </sheetView>
  </sheetViews>
  <sheetFormatPr defaultRowHeight="14.4" x14ac:dyDescent="0.3"/>
  <cols>
    <col min="1" max="22" width="4.6640625" customWidth="1"/>
    <col min="23" max="23" width="14.109375" customWidth="1"/>
  </cols>
  <sheetData>
    <row r="1" spans="1:27" ht="14.4" customHeight="1" x14ac:dyDescent="0.3">
      <c r="Q1" s="955" t="s">
        <v>808</v>
      </c>
      <c r="R1" s="955"/>
      <c r="S1" s="955"/>
      <c r="T1" s="955"/>
      <c r="U1" s="955"/>
      <c r="V1" s="955"/>
      <c r="W1" s="955"/>
      <c r="X1" s="877"/>
      <c r="Y1" s="877"/>
      <c r="Z1" s="877"/>
      <c r="AA1" s="877"/>
    </row>
    <row r="2" spans="1:27" ht="60" customHeight="1" x14ac:dyDescent="0.3">
      <c r="Q2" s="955"/>
      <c r="R2" s="955"/>
      <c r="S2" s="955"/>
      <c r="T2" s="955"/>
      <c r="U2" s="955"/>
      <c r="V2" s="955"/>
      <c r="W2" s="955"/>
      <c r="X2" s="877"/>
      <c r="Y2" s="877"/>
      <c r="Z2" s="877"/>
      <c r="AA2" s="877"/>
    </row>
    <row r="3" spans="1:27" ht="14.4" customHeight="1" x14ac:dyDescent="0.3">
      <c r="T3" s="875"/>
      <c r="U3" s="875"/>
      <c r="V3" s="875"/>
      <c r="W3" s="875"/>
    </row>
    <row r="4" spans="1:27" ht="14.4" customHeight="1" x14ac:dyDescent="0.3">
      <c r="T4" s="875"/>
      <c r="U4" s="875"/>
      <c r="V4" s="875"/>
      <c r="W4" s="875"/>
    </row>
    <row r="5" spans="1:27" ht="14.4" customHeight="1" x14ac:dyDescent="0.3">
      <c r="T5" s="875"/>
      <c r="U5" s="875"/>
      <c r="V5" s="875"/>
      <c r="W5" s="875"/>
    </row>
    <row r="6" spans="1:27" ht="14.4" customHeight="1" x14ac:dyDescent="0.3">
      <c r="T6" s="875"/>
      <c r="U6" s="875"/>
      <c r="V6" s="875"/>
      <c r="W6" s="875"/>
    </row>
    <row r="7" spans="1:27" ht="38.4" customHeight="1" x14ac:dyDescent="0.3">
      <c r="T7" s="876"/>
      <c r="U7" s="876"/>
      <c r="V7" s="876"/>
      <c r="W7" s="876"/>
    </row>
    <row r="8" spans="1:27" ht="114.75" customHeight="1" x14ac:dyDescent="0.3">
      <c r="A8" s="962" t="s">
        <v>796</v>
      </c>
      <c r="B8" s="962"/>
      <c r="C8" s="962"/>
      <c r="D8" s="962"/>
      <c r="E8" s="962"/>
      <c r="F8" s="962"/>
      <c r="G8" s="962"/>
      <c r="H8" s="962"/>
      <c r="I8" s="962"/>
      <c r="J8" s="962"/>
      <c r="K8" s="962"/>
      <c r="L8" s="962"/>
      <c r="M8" s="962"/>
      <c r="N8" s="962"/>
      <c r="O8" s="962"/>
      <c r="P8" s="962"/>
      <c r="Q8" s="962"/>
      <c r="R8" s="962"/>
      <c r="S8" s="962"/>
      <c r="T8" s="962"/>
      <c r="U8" s="962"/>
      <c r="V8" s="962"/>
      <c r="W8" s="962"/>
    </row>
    <row r="9" spans="1:27" ht="24.6" x14ac:dyDescent="0.3">
      <c r="A9" s="648"/>
      <c r="B9" s="569"/>
      <c r="C9" s="569"/>
      <c r="D9" s="569"/>
      <c r="E9" s="569"/>
      <c r="F9" s="569"/>
      <c r="G9" s="569" t="s">
        <v>579</v>
      </c>
      <c r="H9" s="964"/>
      <c r="I9" s="964"/>
      <c r="J9" s="964"/>
      <c r="K9" s="964"/>
      <c r="L9" s="39" t="s">
        <v>580</v>
      </c>
      <c r="M9" s="964"/>
      <c r="N9" s="964"/>
      <c r="O9" s="964"/>
      <c r="P9" s="964"/>
      <c r="Q9" s="569" t="s">
        <v>581</v>
      </c>
      <c r="R9" s="569"/>
      <c r="S9" s="569"/>
      <c r="T9" s="569"/>
      <c r="U9" s="569"/>
      <c r="V9" s="569"/>
      <c r="W9" s="569"/>
    </row>
    <row r="10" spans="1:27" ht="24.6" x14ac:dyDescent="0.3">
      <c r="A10" s="609"/>
      <c r="B10" s="609"/>
      <c r="C10" s="609"/>
      <c r="D10" s="609"/>
      <c r="E10" s="609"/>
      <c r="F10" s="609"/>
      <c r="G10" s="962"/>
      <c r="H10" s="963"/>
      <c r="I10" s="963"/>
      <c r="J10" s="963"/>
      <c r="K10" s="963"/>
      <c r="L10" s="962"/>
      <c r="M10" s="962"/>
      <c r="N10" s="962"/>
      <c r="O10" s="962"/>
      <c r="P10" s="962"/>
      <c r="Q10" s="609"/>
      <c r="R10" s="609"/>
      <c r="S10" s="609"/>
      <c r="T10" s="609"/>
      <c r="U10" s="609"/>
      <c r="V10" s="609"/>
      <c r="W10" s="609"/>
    </row>
    <row r="11" spans="1:27" ht="24.6" x14ac:dyDescent="0.3">
      <c r="A11" s="960"/>
      <c r="B11" s="960"/>
      <c r="C11" s="960"/>
      <c r="D11" s="960"/>
      <c r="E11" s="960"/>
      <c r="F11" s="960"/>
      <c r="G11" s="960"/>
      <c r="H11" s="960"/>
      <c r="I11" s="960"/>
      <c r="J11" s="960"/>
      <c r="K11" s="960"/>
      <c r="L11" s="960"/>
      <c r="M11" s="960"/>
      <c r="N11" s="960"/>
      <c r="O11" s="960"/>
      <c r="P11" s="960"/>
      <c r="Q11" s="960"/>
      <c r="R11" s="960"/>
      <c r="S11" s="960"/>
      <c r="T11" s="960"/>
      <c r="U11" s="960"/>
      <c r="V11" s="960"/>
      <c r="W11" s="960"/>
    </row>
    <row r="12" spans="1:27" ht="34.200000000000003" customHeight="1" x14ac:dyDescent="0.3">
      <c r="A12" s="956" t="s">
        <v>799</v>
      </c>
      <c r="B12" s="957"/>
      <c r="C12" s="957"/>
      <c r="D12" s="957"/>
      <c r="E12" s="957"/>
      <c r="F12" s="957"/>
      <c r="G12" s="957"/>
      <c r="H12" s="957"/>
      <c r="I12" s="957"/>
      <c r="J12" s="957"/>
      <c r="K12" s="957"/>
      <c r="L12" s="957"/>
      <c r="M12" s="957"/>
      <c r="N12" s="957"/>
      <c r="O12" s="957"/>
      <c r="P12" s="957"/>
      <c r="Q12" s="957"/>
      <c r="R12" s="957"/>
      <c r="S12" s="957"/>
      <c r="T12" s="957"/>
      <c r="U12" s="957"/>
      <c r="V12" s="957"/>
      <c r="W12" s="957"/>
    </row>
    <row r="13" spans="1:27" ht="24.6" x14ac:dyDescent="0.3">
      <c r="A13" s="569"/>
      <c r="B13" s="569"/>
      <c r="C13" s="569"/>
      <c r="D13" s="569"/>
      <c r="E13" s="569"/>
      <c r="F13" s="569"/>
      <c r="G13" s="569"/>
      <c r="H13" s="569"/>
      <c r="I13" s="569"/>
      <c r="J13" s="569"/>
      <c r="K13" s="569"/>
      <c r="L13" s="569"/>
      <c r="M13" s="569"/>
      <c r="N13" s="569"/>
      <c r="O13" s="569"/>
      <c r="P13" s="569"/>
      <c r="Q13" s="569"/>
      <c r="R13" s="569"/>
      <c r="S13" s="569"/>
      <c r="T13" s="569"/>
      <c r="U13" s="569"/>
      <c r="V13" s="569"/>
      <c r="W13" s="569"/>
    </row>
    <row r="14" spans="1:27" ht="24.6" x14ac:dyDescent="0.3">
      <c r="A14" s="960"/>
      <c r="B14" s="960"/>
      <c r="C14" s="960"/>
      <c r="D14" s="960"/>
      <c r="E14" s="960"/>
      <c r="F14" s="960"/>
      <c r="G14" s="960"/>
      <c r="H14" s="960"/>
      <c r="I14" s="960"/>
      <c r="J14" s="960"/>
      <c r="K14" s="960"/>
      <c r="L14" s="960"/>
      <c r="M14" s="960"/>
      <c r="N14" s="960"/>
      <c r="O14" s="960"/>
      <c r="P14" s="960"/>
      <c r="Q14" s="960"/>
      <c r="R14" s="960"/>
      <c r="S14" s="960"/>
      <c r="T14" s="960"/>
      <c r="U14" s="960"/>
      <c r="V14" s="960"/>
      <c r="W14" s="960"/>
    </row>
    <row r="15" spans="1:27" ht="15.6" x14ac:dyDescent="0.3">
      <c r="A15" s="956" t="s">
        <v>582</v>
      </c>
      <c r="B15" s="957"/>
      <c r="C15" s="957"/>
      <c r="D15" s="957"/>
      <c r="E15" s="957"/>
      <c r="F15" s="957"/>
      <c r="G15" s="957"/>
      <c r="H15" s="957"/>
      <c r="I15" s="957"/>
      <c r="J15" s="957"/>
      <c r="K15" s="957"/>
      <c r="L15" s="957"/>
      <c r="M15" s="957"/>
      <c r="N15" s="957"/>
      <c r="O15" s="957"/>
      <c r="P15" s="957"/>
      <c r="Q15" s="957"/>
      <c r="R15" s="957"/>
      <c r="S15" s="957"/>
      <c r="T15" s="957"/>
      <c r="U15" s="957"/>
      <c r="V15" s="957"/>
      <c r="W15" s="957"/>
    </row>
    <row r="16" spans="1:27" ht="24.6" x14ac:dyDescent="0.3">
      <c r="A16" s="39"/>
      <c r="B16" s="39"/>
      <c r="C16" s="39"/>
      <c r="D16" s="39"/>
      <c r="E16" s="39"/>
      <c r="F16" s="39"/>
      <c r="G16" s="39"/>
      <c r="H16" s="39"/>
      <c r="I16" s="39"/>
      <c r="J16" s="39"/>
      <c r="K16" s="39"/>
      <c r="L16" s="39"/>
      <c r="M16" s="39"/>
      <c r="N16" s="39"/>
      <c r="O16" s="39"/>
      <c r="P16" s="39"/>
      <c r="Q16" s="39"/>
      <c r="R16" s="39"/>
      <c r="S16" s="39"/>
      <c r="T16" s="39"/>
      <c r="U16" s="39"/>
      <c r="V16" s="39"/>
      <c r="W16" s="39"/>
    </row>
    <row r="17" spans="1:23" ht="24.6" x14ac:dyDescent="0.3">
      <c r="A17" s="964"/>
      <c r="B17" s="964"/>
      <c r="C17" s="964"/>
      <c r="D17" s="964"/>
      <c r="E17" s="964"/>
      <c r="F17" s="964"/>
      <c r="G17" s="964"/>
      <c r="H17" s="964"/>
      <c r="I17" s="964"/>
      <c r="J17" s="964"/>
      <c r="K17" s="964"/>
      <c r="L17" s="964"/>
      <c r="M17" s="964"/>
      <c r="N17" s="964"/>
      <c r="O17" s="964"/>
      <c r="P17" s="964"/>
      <c r="Q17" s="964"/>
      <c r="R17" s="964"/>
      <c r="S17" s="964"/>
      <c r="T17" s="964"/>
      <c r="U17" s="964"/>
      <c r="V17" s="964"/>
      <c r="W17" s="964"/>
    </row>
    <row r="18" spans="1:23" ht="15.6" x14ac:dyDescent="0.3">
      <c r="A18" s="956" t="s">
        <v>656</v>
      </c>
      <c r="B18" s="957"/>
      <c r="C18" s="957"/>
      <c r="D18" s="957"/>
      <c r="E18" s="957"/>
      <c r="F18" s="957"/>
      <c r="G18" s="957"/>
      <c r="H18" s="957"/>
      <c r="I18" s="957"/>
      <c r="J18" s="957"/>
      <c r="K18" s="957"/>
      <c r="L18" s="957"/>
      <c r="M18" s="957"/>
      <c r="N18" s="957"/>
      <c r="O18" s="957"/>
      <c r="P18" s="957"/>
      <c r="Q18" s="957"/>
      <c r="R18" s="957"/>
      <c r="S18" s="957"/>
      <c r="T18" s="957"/>
      <c r="U18" s="957"/>
      <c r="V18" s="957"/>
      <c r="W18" s="957"/>
    </row>
    <row r="19" spans="1:23" ht="18" x14ac:dyDescent="0.3">
      <c r="A19" s="570"/>
      <c r="B19" s="571"/>
      <c r="C19" s="571"/>
      <c r="D19" s="571"/>
      <c r="E19" s="571"/>
      <c r="F19" s="571"/>
      <c r="G19" s="571"/>
      <c r="H19" s="571"/>
      <c r="I19" s="571"/>
      <c r="J19" s="571"/>
      <c r="K19" s="571"/>
      <c r="L19" s="571"/>
      <c r="M19" s="571"/>
      <c r="N19" s="571"/>
      <c r="O19" s="571"/>
      <c r="P19" s="571"/>
      <c r="Q19" s="571"/>
      <c r="R19" s="571"/>
      <c r="S19" s="571"/>
      <c r="T19" s="571"/>
      <c r="U19" s="571"/>
      <c r="V19" s="571"/>
      <c r="W19" s="571"/>
    </row>
    <row r="20" spans="1:23" ht="30.75" customHeight="1" x14ac:dyDescent="0.3">
      <c r="A20" s="958"/>
      <c r="B20" s="958"/>
      <c r="C20" s="958"/>
      <c r="D20" s="958"/>
      <c r="E20" s="958"/>
      <c r="F20" s="958"/>
      <c r="G20" s="959"/>
      <c r="H20" s="959"/>
      <c r="I20" s="959"/>
      <c r="J20" s="959"/>
      <c r="K20" s="959"/>
      <c r="L20" s="959"/>
      <c r="M20" s="959"/>
      <c r="N20" s="959"/>
      <c r="O20" s="959"/>
      <c r="P20" s="959"/>
      <c r="Q20" s="959"/>
      <c r="R20" s="959"/>
      <c r="S20" s="959"/>
      <c r="T20" s="959"/>
      <c r="U20" s="959"/>
      <c r="V20" s="959"/>
      <c r="W20" s="959"/>
    </row>
    <row r="21" spans="1:23" ht="24" customHeight="1" x14ac:dyDescent="0.3">
      <c r="A21" s="569" t="s">
        <v>583</v>
      </c>
      <c r="B21" s="649"/>
      <c r="C21" s="649"/>
      <c r="D21" s="649"/>
      <c r="E21" s="961"/>
      <c r="F21" s="961"/>
      <c r="G21" s="961"/>
      <c r="H21" s="961"/>
      <c r="I21" s="961"/>
      <c r="J21" s="961"/>
      <c r="K21" s="961"/>
      <c r="L21" s="961"/>
      <c r="M21" s="961"/>
      <c r="N21" s="961"/>
      <c r="O21" s="961"/>
      <c r="P21" s="961"/>
      <c r="Q21" s="961"/>
      <c r="R21" s="961"/>
      <c r="S21" s="961"/>
      <c r="T21" s="961"/>
      <c r="U21" s="961"/>
      <c r="V21" s="961"/>
      <c r="W21" s="961"/>
    </row>
    <row r="22" spans="1:23" ht="48" customHeight="1" x14ac:dyDescent="0.3">
      <c r="A22" s="956" t="s">
        <v>584</v>
      </c>
      <c r="B22" s="957"/>
      <c r="C22" s="957"/>
      <c r="D22" s="957"/>
      <c r="E22" s="957"/>
      <c r="F22" s="957"/>
      <c r="G22" s="957"/>
      <c r="H22" s="957"/>
      <c r="I22" s="957"/>
      <c r="J22" s="957"/>
      <c r="K22" s="957"/>
      <c r="L22" s="957"/>
      <c r="M22" s="957"/>
      <c r="N22" s="957"/>
      <c r="O22" s="957"/>
      <c r="P22" s="957"/>
      <c r="Q22" s="957"/>
      <c r="R22" s="957"/>
      <c r="S22" s="957"/>
      <c r="T22" s="957"/>
      <c r="U22" s="957"/>
      <c r="V22" s="957"/>
      <c r="W22" s="957"/>
    </row>
    <row r="23" spans="1:23" ht="24" customHeight="1" x14ac:dyDescent="0.3">
      <c r="H23" s="344"/>
      <c r="I23" s="344"/>
      <c r="J23" s="344"/>
      <c r="K23" s="344"/>
      <c r="L23" s="344"/>
      <c r="M23" s="344"/>
      <c r="N23" s="344"/>
      <c r="O23" s="344"/>
      <c r="P23" s="344"/>
      <c r="Q23" s="344"/>
    </row>
    <row r="25" spans="1:23" x14ac:dyDescent="0.3">
      <c r="A25" s="568"/>
      <c r="B25" s="568"/>
      <c r="C25" s="568"/>
      <c r="D25" s="568"/>
      <c r="E25" s="568"/>
      <c r="F25" s="568"/>
      <c r="G25" s="568"/>
      <c r="H25" s="568"/>
      <c r="I25" s="568"/>
      <c r="J25" s="568"/>
      <c r="K25" s="568"/>
      <c r="L25" s="568"/>
      <c r="M25" s="568"/>
      <c r="N25" s="568"/>
      <c r="O25" s="568"/>
      <c r="P25" s="568"/>
      <c r="Q25" s="568"/>
      <c r="R25" s="568"/>
      <c r="S25" s="568"/>
      <c r="T25" s="568"/>
      <c r="U25" s="568"/>
      <c r="V25" s="568"/>
      <c r="W25" s="568"/>
    </row>
    <row r="26" spans="1:23" x14ac:dyDescent="0.3">
      <c r="C26" s="565"/>
      <c r="D26" s="566"/>
      <c r="E26" s="566"/>
      <c r="F26" s="566"/>
      <c r="G26" s="566"/>
      <c r="H26" s="566"/>
      <c r="I26" s="566"/>
      <c r="J26" s="566"/>
      <c r="K26" s="566"/>
      <c r="L26" s="566"/>
      <c r="M26" s="566"/>
      <c r="N26" s="566"/>
      <c r="O26" s="566"/>
      <c r="P26" s="566"/>
      <c r="Q26" s="566"/>
      <c r="R26" s="566"/>
      <c r="S26" s="566"/>
      <c r="T26" s="566"/>
      <c r="U26" s="566"/>
      <c r="V26" s="566"/>
      <c r="W26" s="566"/>
    </row>
    <row r="27" spans="1:23" ht="14.4" customHeight="1" x14ac:dyDescent="0.3">
      <c r="C27" s="565"/>
      <c r="D27" s="566"/>
      <c r="E27" s="566"/>
      <c r="F27" s="566"/>
      <c r="G27" s="566"/>
      <c r="H27" s="566"/>
      <c r="I27" s="566"/>
      <c r="J27" s="566"/>
      <c r="K27" s="566"/>
      <c r="L27" s="566"/>
      <c r="M27" s="566"/>
      <c r="N27" s="566"/>
      <c r="O27" s="566"/>
      <c r="P27" s="566"/>
      <c r="Q27" s="566"/>
      <c r="R27" s="566"/>
      <c r="S27" s="566"/>
      <c r="T27" s="566"/>
      <c r="U27" s="566"/>
      <c r="V27" s="566"/>
      <c r="W27" s="566"/>
    </row>
    <row r="28" spans="1:23" x14ac:dyDescent="0.3">
      <c r="C28" s="567"/>
      <c r="D28" s="566"/>
      <c r="E28" s="566"/>
      <c r="F28" s="566"/>
      <c r="G28" s="566"/>
      <c r="H28" s="566"/>
      <c r="I28" s="566"/>
      <c r="J28" s="566"/>
      <c r="K28" s="566"/>
      <c r="L28" s="566"/>
      <c r="M28" s="566"/>
      <c r="N28" s="566"/>
      <c r="O28" s="566"/>
      <c r="P28" s="566"/>
      <c r="Q28" s="566"/>
      <c r="R28" s="566"/>
      <c r="S28" s="566"/>
      <c r="T28" s="566"/>
      <c r="U28" s="566"/>
      <c r="V28" s="566"/>
      <c r="W28" s="566"/>
    </row>
    <row r="29" spans="1:23" x14ac:dyDescent="0.3">
      <c r="C29" s="567"/>
      <c r="D29" s="566"/>
      <c r="E29" s="566"/>
      <c r="F29" s="566"/>
      <c r="G29" s="566"/>
      <c r="H29" s="566"/>
      <c r="I29" s="566"/>
      <c r="J29" s="566"/>
      <c r="K29" s="566"/>
      <c r="L29" s="566"/>
      <c r="M29" s="566"/>
      <c r="N29" s="566"/>
      <c r="O29" s="566"/>
      <c r="P29" s="566"/>
      <c r="Q29" s="566"/>
      <c r="R29" s="566"/>
      <c r="S29" s="566"/>
      <c r="T29" s="566"/>
      <c r="U29" s="566"/>
      <c r="V29" s="566"/>
      <c r="W29" s="566"/>
    </row>
    <row r="30" spans="1:23" x14ac:dyDescent="0.3">
      <c r="C30" s="567"/>
      <c r="D30" s="566"/>
      <c r="E30" s="566"/>
      <c r="F30" s="566"/>
      <c r="G30" s="566"/>
      <c r="H30" s="566"/>
      <c r="I30" s="566"/>
      <c r="J30" s="566"/>
      <c r="K30" s="566"/>
      <c r="L30" s="566"/>
      <c r="M30" s="566"/>
      <c r="N30" s="566"/>
      <c r="O30" s="566"/>
      <c r="P30" s="566"/>
      <c r="Q30" s="566"/>
      <c r="R30" s="566"/>
      <c r="S30" s="566"/>
      <c r="T30" s="566"/>
      <c r="U30" s="566"/>
      <c r="V30" s="566"/>
      <c r="W30" s="566"/>
    </row>
    <row r="31" spans="1:23" x14ac:dyDescent="0.3">
      <c r="C31" s="56"/>
    </row>
  </sheetData>
  <mergeCells count="14">
    <mergeCell ref="Q1:W2"/>
    <mergeCell ref="A22:W22"/>
    <mergeCell ref="A20:W20"/>
    <mergeCell ref="A15:W15"/>
    <mergeCell ref="A14:W14"/>
    <mergeCell ref="E21:W21"/>
    <mergeCell ref="A8:W8"/>
    <mergeCell ref="A12:W12"/>
    <mergeCell ref="A18:W18"/>
    <mergeCell ref="G10:P10"/>
    <mergeCell ref="A11:W11"/>
    <mergeCell ref="H9:K9"/>
    <mergeCell ref="M9:P9"/>
    <mergeCell ref="A17:W17"/>
  </mergeCells>
  <pageMargins left="1.1811023622047245" right="0.39370078740157483" top="0.39370078740157483" bottom="1.1811023622047245" header="0.31496062992125984" footer="0.31496062992125984"/>
  <pageSetup paperSize="9" scale="7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
    <tabColor theme="9" tint="0.39997558519241921"/>
    <outlinePr summaryBelow="0"/>
    <pageSetUpPr fitToPage="1"/>
  </sheetPr>
  <dimension ref="A1:T34"/>
  <sheetViews>
    <sheetView view="pageBreakPreview" topLeftCell="E1" zoomScale="60" zoomScaleNormal="85" workbookViewId="0">
      <selection activeCell="P5" sqref="P5"/>
    </sheetView>
  </sheetViews>
  <sheetFormatPr defaultColWidth="8.88671875" defaultRowHeight="12" outlineLevelCol="1" x14ac:dyDescent="0.25"/>
  <cols>
    <col min="1" max="1" width="0" style="178" hidden="1" customWidth="1" outlineLevel="1"/>
    <col min="2" max="2" width="11.6640625" style="178" customWidth="1" collapsed="1"/>
    <col min="3" max="3" width="50" style="178" customWidth="1"/>
    <col min="4" max="5" width="35.77734375" style="178" customWidth="1"/>
    <col min="6" max="7" width="25.6640625" style="178" customWidth="1"/>
    <col min="8" max="8" width="3.109375" style="178" customWidth="1"/>
    <col min="9" max="12" width="25.6640625" style="178" customWidth="1"/>
    <col min="13" max="13" width="2.6640625" style="178" customWidth="1"/>
    <col min="14" max="14" width="25.6640625" style="178" customWidth="1"/>
    <col min="15" max="15" width="3.109375" style="178" customWidth="1"/>
    <col min="16" max="16" width="25.6640625" style="178" customWidth="1"/>
    <col min="17" max="17" width="3.109375" style="178" customWidth="1"/>
    <col min="18" max="18" width="25.6640625" style="178" customWidth="1"/>
    <col min="19" max="19" width="8.88671875" style="178"/>
    <col min="20" max="20" width="8.88671875" style="203"/>
    <col min="21" max="16384" width="8.88671875" style="178"/>
  </cols>
  <sheetData>
    <row r="1" spans="1:20" ht="39" customHeight="1" x14ac:dyDescent="0.25">
      <c r="O1" s="970" t="s">
        <v>810</v>
      </c>
      <c r="P1" s="970"/>
      <c r="Q1" s="970"/>
      <c r="R1" s="970"/>
    </row>
    <row r="2" spans="1:20" ht="31.8" customHeight="1" x14ac:dyDescent="0.25">
      <c r="A2" s="653" t="s">
        <v>173</v>
      </c>
      <c r="C2" s="805" t="s">
        <v>622</v>
      </c>
      <c r="L2" s="202"/>
    </row>
    <row r="3" spans="1:20" ht="12.6" thickBot="1" x14ac:dyDescent="0.3">
      <c r="B3" s="167" t="s">
        <v>158</v>
      </c>
      <c r="C3" s="181" t="s">
        <v>0</v>
      </c>
    </row>
    <row r="4" spans="1:20" s="594" customFormat="1" ht="34.200000000000003" customHeight="1" x14ac:dyDescent="0.3">
      <c r="B4" s="971" t="s">
        <v>159</v>
      </c>
      <c r="C4" s="1021"/>
      <c r="D4" s="1021" t="s">
        <v>502</v>
      </c>
      <c r="E4" s="819"/>
      <c r="F4" s="1024" t="s">
        <v>516</v>
      </c>
      <c r="G4" s="1025"/>
      <c r="I4" s="997" t="str">
        <f>+'2_Commis'!G4</f>
        <v>рік, в якому подається План діяльності</v>
      </c>
      <c r="J4" s="998"/>
      <c r="K4" s="998"/>
      <c r="L4" s="1003"/>
      <c r="N4" s="701" t="str">
        <f>'1_Prem'!M3</f>
        <v>наступний рік</v>
      </c>
      <c r="P4" s="701" t="s">
        <v>11</v>
      </c>
      <c r="R4" s="701" t="s">
        <v>12</v>
      </c>
      <c r="T4" s="932"/>
    </row>
    <row r="5" spans="1:20" s="169" customFormat="1" ht="48" x14ac:dyDescent="0.25">
      <c r="B5" s="973"/>
      <c r="C5" s="1022"/>
      <c r="D5" s="1022"/>
      <c r="E5" s="346" t="s">
        <v>702</v>
      </c>
      <c r="F5" s="823" t="s">
        <v>77</v>
      </c>
      <c r="G5" s="864">
        <v>44926</v>
      </c>
      <c r="H5" s="594"/>
      <c r="I5" s="865">
        <v>44651</v>
      </c>
      <c r="J5" s="866">
        <v>44742</v>
      </c>
      <c r="K5" s="866">
        <v>44834</v>
      </c>
      <c r="L5" s="864">
        <v>44926</v>
      </c>
      <c r="M5" s="594"/>
      <c r="N5" s="867">
        <v>44926</v>
      </c>
      <c r="O5" s="594"/>
      <c r="P5" s="867">
        <f>+N5</f>
        <v>44926</v>
      </c>
      <c r="Q5" s="594"/>
      <c r="R5" s="867">
        <f>+N5</f>
        <v>44926</v>
      </c>
      <c r="T5" s="175"/>
    </row>
    <row r="6" spans="1:20" s="594" customFormat="1" ht="25.8" customHeight="1" thickBot="1" x14ac:dyDescent="0.35">
      <c r="B6" s="975"/>
      <c r="C6" s="1023"/>
      <c r="D6" s="1023"/>
      <c r="E6" s="347"/>
      <c r="F6" s="824" t="s">
        <v>5</v>
      </c>
      <c r="G6" s="854" t="s">
        <v>5</v>
      </c>
      <c r="I6" s="824" t="s">
        <v>8</v>
      </c>
      <c r="J6" s="880" t="s">
        <v>8</v>
      </c>
      <c r="K6" s="880" t="s">
        <v>8</v>
      </c>
      <c r="L6" s="854" t="s">
        <v>9</v>
      </c>
      <c r="N6" s="888" t="s">
        <v>13</v>
      </c>
      <c r="P6" s="888" t="s">
        <v>13</v>
      </c>
      <c r="R6" s="888" t="s">
        <v>13</v>
      </c>
      <c r="T6" s="932"/>
    </row>
    <row r="7" spans="1:20" s="175" customFormat="1" ht="12.6" thickBot="1" x14ac:dyDescent="0.3">
      <c r="B7" s="60">
        <v>1</v>
      </c>
      <c r="C7" s="239">
        <v>2</v>
      </c>
      <c r="D7" s="519" t="s">
        <v>184</v>
      </c>
      <c r="E7" s="520" t="s">
        <v>185</v>
      </c>
      <c r="F7" s="269">
        <v>4</v>
      </c>
      <c r="G7" s="210">
        <v>5</v>
      </c>
      <c r="I7" s="521">
        <v>6</v>
      </c>
      <c r="J7" s="175">
        <v>7</v>
      </c>
      <c r="K7" s="175">
        <v>8</v>
      </c>
      <c r="L7" s="210">
        <v>9</v>
      </c>
      <c r="N7" s="211">
        <v>10</v>
      </c>
      <c r="P7" s="211">
        <v>11</v>
      </c>
      <c r="R7" s="211">
        <v>12</v>
      </c>
    </row>
    <row r="8" spans="1:20" ht="18" customHeight="1" x14ac:dyDescent="0.25">
      <c r="B8" s="36"/>
      <c r="C8" s="37" t="s">
        <v>690</v>
      </c>
      <c r="D8" s="795"/>
      <c r="E8" s="796"/>
      <c r="F8" s="25">
        <f>SUM(F9:F29)</f>
        <v>0</v>
      </c>
      <c r="G8" s="28">
        <f>SUM(G9:G29)</f>
        <v>0</v>
      </c>
      <c r="I8" s="25">
        <f>SUM(I9:I29)</f>
        <v>0</v>
      </c>
      <c r="J8" s="48">
        <f>SUM(J9:J29)</f>
        <v>0</v>
      </c>
      <c r="K8" s="48">
        <f>SUM(K9:K29)</f>
        <v>0</v>
      </c>
      <c r="L8" s="28">
        <f>SUM(L9:L29)</f>
        <v>0</v>
      </c>
      <c r="N8" s="29">
        <f>SUM(N9:N29)</f>
        <v>0</v>
      </c>
      <c r="P8" s="29">
        <f>SUM(P9:P29)</f>
        <v>0</v>
      </c>
      <c r="R8" s="29">
        <f>SUM(R9:R29)</f>
        <v>0</v>
      </c>
      <c r="S8" s="203"/>
      <c r="T8" s="175"/>
    </row>
    <row r="9" spans="1:20" ht="37.799999999999997" customHeight="1" x14ac:dyDescent="0.25">
      <c r="B9" s="105">
        <f>+'1_Prem'!B8</f>
        <v>1</v>
      </c>
      <c r="C9" s="42" t="str">
        <f>+'1_Prem'!C8</f>
        <v>Здоров’я (крім медичного страхування)</v>
      </c>
      <c r="D9" s="42"/>
      <c r="E9" s="739"/>
      <c r="F9" s="62"/>
      <c r="G9" s="110"/>
      <c r="I9" s="62"/>
      <c r="J9" s="74"/>
      <c r="K9" s="74"/>
      <c r="L9" s="110"/>
      <c r="N9" s="70"/>
      <c r="P9" s="70"/>
      <c r="R9" s="70"/>
      <c r="S9" s="203"/>
      <c r="T9" s="175"/>
    </row>
    <row r="10" spans="1:20" ht="37.799999999999997" customHeight="1" x14ac:dyDescent="0.25">
      <c r="B10" s="105">
        <f>+'1_Prem'!B9</f>
        <v>2</v>
      </c>
      <c r="C10" s="42" t="str">
        <f>+'1_Prem'!C9</f>
        <v>Здоров’я (медичне страхування)</v>
      </c>
      <c r="D10" s="42"/>
      <c r="E10" s="739"/>
      <c r="F10" s="62"/>
      <c r="G10" s="110"/>
      <c r="I10" s="62"/>
      <c r="J10" s="74"/>
      <c r="K10" s="74"/>
      <c r="L10" s="110"/>
      <c r="N10" s="70"/>
      <c r="P10" s="70"/>
      <c r="R10" s="70"/>
      <c r="S10" s="203"/>
      <c r="T10" s="175"/>
    </row>
    <row r="11" spans="1:20" ht="37.799999999999997" customHeight="1" x14ac:dyDescent="0.25">
      <c r="B11" s="105">
        <f>+'1_Prem'!B10</f>
        <v>3</v>
      </c>
      <c r="C11" s="42" t="str">
        <f>+'1_Prem'!C10</f>
        <v>Обов’язкове страхування цивільної відповідальності власників  наземних транспортних засобів (ОСЦПВ)</v>
      </c>
      <c r="D11" s="42"/>
      <c r="E11" s="739"/>
      <c r="F11" s="62"/>
      <c r="G11" s="110"/>
      <c r="I11" s="62"/>
      <c r="J11" s="74"/>
      <c r="K11" s="74"/>
      <c r="L11" s="110"/>
      <c r="N11" s="70"/>
      <c r="P11" s="70"/>
      <c r="R11" s="70"/>
      <c r="S11" s="203"/>
      <c r="T11" s="175"/>
    </row>
    <row r="12" spans="1:20" ht="37.799999999999997" customHeight="1" x14ac:dyDescent="0.25">
      <c r="B12" s="105">
        <f>+'1_Prem'!B11</f>
        <v>4</v>
      </c>
      <c r="C12" s="42" t="str">
        <f>+'1_Prem'!C11</f>
        <v>“Зелена картка”</v>
      </c>
      <c r="D12" s="42"/>
      <c r="E12" s="739"/>
      <c r="F12" s="62"/>
      <c r="G12" s="110"/>
      <c r="I12" s="62"/>
      <c r="J12" s="74"/>
      <c r="K12" s="74"/>
      <c r="L12" s="110"/>
      <c r="N12" s="70"/>
      <c r="P12" s="70"/>
      <c r="R12" s="70"/>
      <c r="S12" s="203"/>
      <c r="T12" s="175"/>
    </row>
    <row r="13" spans="1:20" ht="37.799999999999997" customHeight="1" x14ac:dyDescent="0.25">
      <c r="B13" s="105">
        <f>+'1_Prem'!B12</f>
        <v>5</v>
      </c>
      <c r="C13" s="42" t="str">
        <f>+'1_Prem'!C12</f>
        <v>Інша моторна відповідальність</v>
      </c>
      <c r="D13" s="42"/>
      <c r="E13" s="739"/>
      <c r="F13" s="62"/>
      <c r="G13" s="110"/>
      <c r="I13" s="62"/>
      <c r="J13" s="74"/>
      <c r="K13" s="74"/>
      <c r="L13" s="110"/>
      <c r="N13" s="70"/>
      <c r="P13" s="70"/>
      <c r="R13" s="70"/>
      <c r="S13" s="203"/>
      <c r="T13" s="175"/>
    </row>
    <row r="14" spans="1:20" ht="37.799999999999997" customHeight="1" x14ac:dyDescent="0.25">
      <c r="B14" s="105">
        <f>+'1_Prem'!B13</f>
        <v>6</v>
      </c>
      <c r="C14" s="42" t="str">
        <f>+'1_Prem'!C13</f>
        <v>КАСКО</v>
      </c>
      <c r="D14" s="42"/>
      <c r="E14" s="739"/>
      <c r="F14" s="62"/>
      <c r="G14" s="110"/>
      <c r="I14" s="62"/>
      <c r="J14" s="74"/>
      <c r="K14" s="74"/>
      <c r="L14" s="110"/>
      <c r="N14" s="70"/>
      <c r="P14" s="70"/>
      <c r="R14" s="70"/>
      <c r="S14" s="203"/>
      <c r="T14" s="175"/>
    </row>
    <row r="15" spans="1:20" ht="37.799999999999997" customHeight="1" x14ac:dyDescent="0.25">
      <c r="B15" s="105">
        <f>+'1_Prem'!B14</f>
        <v>7</v>
      </c>
      <c r="C15" s="42" t="str">
        <f>+'1_Prem'!C14</f>
        <v>МАТ-майно</v>
      </c>
      <c r="D15" s="42"/>
      <c r="E15" s="740"/>
      <c r="F15" s="66"/>
      <c r="G15" s="111"/>
      <c r="I15" s="66"/>
      <c r="J15" s="73"/>
      <c r="K15" s="73"/>
      <c r="L15" s="111"/>
      <c r="N15" s="69"/>
      <c r="P15" s="69"/>
      <c r="R15" s="69"/>
      <c r="S15" s="203"/>
      <c r="T15" s="175"/>
    </row>
    <row r="16" spans="1:20" ht="37.799999999999997" customHeight="1" x14ac:dyDescent="0.25">
      <c r="B16" s="105">
        <f>+'1_Prem'!B15</f>
        <v>8</v>
      </c>
      <c r="C16" s="42" t="str">
        <f>+'1_Prem'!C15</f>
        <v>МАТ-відповідальність</v>
      </c>
      <c r="D16" s="42"/>
      <c r="E16" s="739"/>
      <c r="F16" s="62"/>
      <c r="G16" s="110"/>
      <c r="I16" s="62"/>
      <c r="J16" s="74"/>
      <c r="K16" s="74"/>
      <c r="L16" s="110"/>
      <c r="N16" s="70"/>
      <c r="P16" s="70"/>
      <c r="R16" s="70"/>
      <c r="S16" s="203"/>
      <c r="T16" s="175"/>
    </row>
    <row r="17" spans="2:20" ht="37.799999999999997" customHeight="1" x14ac:dyDescent="0.25">
      <c r="B17" s="105">
        <f>+'1_Prem'!B16</f>
        <v>9</v>
      </c>
      <c r="C17" s="42" t="str">
        <f>+'1_Prem'!C16</f>
        <v>Майно, крім страхування сільськогосподарської продукції</v>
      </c>
      <c r="D17" s="42"/>
      <c r="E17" s="739"/>
      <c r="F17" s="62"/>
      <c r="G17" s="110"/>
      <c r="I17" s="62"/>
      <c r="J17" s="74"/>
      <c r="K17" s="74"/>
      <c r="L17" s="110"/>
      <c r="N17" s="70"/>
      <c r="P17" s="70"/>
      <c r="R17" s="70"/>
      <c r="S17" s="203"/>
      <c r="T17" s="175"/>
    </row>
    <row r="18" spans="2:20" ht="37.799999999999997" customHeight="1" x14ac:dyDescent="0.25">
      <c r="B18" s="105">
        <f>+'1_Prem'!B17</f>
        <v>10</v>
      </c>
      <c r="C18" s="42" t="str">
        <f>+'1_Prem'!C17</f>
        <v>Майно (страхування сільськогосподарської продукції з державною підтримкою)</v>
      </c>
      <c r="D18" s="42"/>
      <c r="E18" s="739"/>
      <c r="F18" s="62"/>
      <c r="G18" s="110"/>
      <c r="I18" s="62"/>
      <c r="J18" s="74"/>
      <c r="K18" s="74"/>
      <c r="L18" s="110"/>
      <c r="N18" s="70"/>
      <c r="P18" s="70"/>
      <c r="R18" s="70"/>
      <c r="S18" s="203"/>
      <c r="T18" s="175"/>
    </row>
    <row r="19" spans="2:20" ht="37.799999999999997" customHeight="1" x14ac:dyDescent="0.25">
      <c r="B19" s="105">
        <f>+'1_Prem'!B18</f>
        <v>11</v>
      </c>
      <c r="C19" s="42" t="str">
        <f>+'1_Prem'!C18</f>
        <v>Майно (страхування сільськогосподарської продукції без державної підтримки)</v>
      </c>
      <c r="D19" s="42"/>
      <c r="E19" s="739"/>
      <c r="F19" s="62"/>
      <c r="G19" s="110"/>
      <c r="I19" s="62"/>
      <c r="J19" s="74"/>
      <c r="K19" s="74"/>
      <c r="L19" s="110"/>
      <c r="N19" s="70"/>
      <c r="P19" s="70"/>
      <c r="R19" s="70"/>
      <c r="S19" s="203"/>
      <c r="T19" s="175"/>
    </row>
    <row r="20" spans="2:20" ht="37.799999999999997" customHeight="1" x14ac:dyDescent="0.25">
      <c r="B20" s="105">
        <f>+'1_Prem'!B19</f>
        <v>12</v>
      </c>
      <c r="C20" s="42" t="str">
        <f>+'1_Prem'!C19</f>
        <v>Відповідальність (крім страхування відповідальності оператора ядерної установки та крім страхування відповідальності суб’єкта митного режиму)</v>
      </c>
      <c r="D20" s="42"/>
      <c r="E20" s="739"/>
      <c r="F20" s="62"/>
      <c r="G20" s="110"/>
      <c r="I20" s="62"/>
      <c r="J20" s="74"/>
      <c r="K20" s="74"/>
      <c r="L20" s="110"/>
      <c r="M20" s="201"/>
      <c r="N20" s="70"/>
      <c r="O20" s="201"/>
      <c r="P20" s="70"/>
      <c r="Q20" s="201"/>
      <c r="R20" s="70"/>
      <c r="S20" s="203"/>
      <c r="T20" s="175"/>
    </row>
    <row r="21" spans="2:20" ht="37.799999999999997" customHeight="1" x14ac:dyDescent="0.25">
      <c r="B21" s="105">
        <f>+'1_Prem'!B20</f>
        <v>13</v>
      </c>
      <c r="C21" s="42" t="str">
        <f>+'1_Prem'!C20</f>
        <v>Страхування відповідальності суб’єкта митного режиму</v>
      </c>
      <c r="D21" s="42"/>
      <c r="E21" s="739"/>
      <c r="F21" s="62"/>
      <c r="G21" s="110"/>
      <c r="I21" s="62"/>
      <c r="J21" s="74"/>
      <c r="K21" s="74"/>
      <c r="L21" s="110"/>
      <c r="N21" s="70"/>
      <c r="P21" s="70"/>
      <c r="R21" s="70"/>
      <c r="S21" s="203"/>
      <c r="T21" s="175"/>
    </row>
    <row r="22" spans="2:20" ht="37.799999999999997" customHeight="1" x14ac:dyDescent="0.25">
      <c r="B22" s="105">
        <f>+'1_Prem'!B21</f>
        <v>14</v>
      </c>
      <c r="C22" s="42" t="str">
        <f>+'1_Prem'!C21</f>
        <v>Страхування відповідальності оператора ядерної установки</v>
      </c>
      <c r="D22" s="42"/>
      <c r="E22" s="739"/>
      <c r="F22" s="62"/>
      <c r="G22" s="110"/>
      <c r="I22" s="62"/>
      <c r="J22" s="74"/>
      <c r="K22" s="74"/>
      <c r="L22" s="110"/>
      <c r="N22" s="70"/>
      <c r="P22" s="70"/>
      <c r="R22" s="70"/>
      <c r="S22" s="203"/>
      <c r="T22" s="175"/>
    </row>
    <row r="23" spans="2:20" ht="37.799999999999997" customHeight="1" x14ac:dyDescent="0.25">
      <c r="B23" s="105">
        <f>+'1_Prem'!B22</f>
        <v>15</v>
      </c>
      <c r="C23" s="42" t="str">
        <f>+'1_Prem'!C22</f>
        <v>Кредит, порука</v>
      </c>
      <c r="D23" s="42"/>
      <c r="E23" s="740"/>
      <c r="F23" s="66"/>
      <c r="G23" s="111"/>
      <c r="I23" s="66"/>
      <c r="J23" s="73"/>
      <c r="K23" s="73"/>
      <c r="L23" s="111"/>
      <c r="N23" s="69"/>
      <c r="P23" s="69"/>
      <c r="R23" s="69"/>
      <c r="S23" s="203"/>
      <c r="T23" s="175"/>
    </row>
    <row r="24" spans="2:20" ht="37.799999999999997" customHeight="1" x14ac:dyDescent="0.25">
      <c r="B24" s="105">
        <f>+'1_Prem'!B23</f>
        <v>16</v>
      </c>
      <c r="C24" s="42" t="str">
        <f>+'1_Prem'!C23</f>
        <v>Судові витрати</v>
      </c>
      <c r="D24" s="42"/>
      <c r="E24" s="739"/>
      <c r="F24" s="62"/>
      <c r="G24" s="110"/>
      <c r="I24" s="62"/>
      <c r="J24" s="74"/>
      <c r="K24" s="74"/>
      <c r="L24" s="110"/>
      <c r="N24" s="70"/>
      <c r="P24" s="70"/>
      <c r="R24" s="70"/>
      <c r="S24" s="203"/>
      <c r="T24" s="175"/>
    </row>
    <row r="25" spans="2:20" ht="37.799999999999997" customHeight="1" x14ac:dyDescent="0.25">
      <c r="B25" s="105">
        <f>+'1_Prem'!B24</f>
        <v>17</v>
      </c>
      <c r="C25" s="42" t="str">
        <f>+'1_Prem'!C24</f>
        <v>Асистанс</v>
      </c>
      <c r="D25" s="42"/>
      <c r="E25" s="739"/>
      <c r="F25" s="62"/>
      <c r="G25" s="110"/>
      <c r="I25" s="62"/>
      <c r="J25" s="74"/>
      <c r="K25" s="74"/>
      <c r="L25" s="110"/>
      <c r="N25" s="70"/>
      <c r="P25" s="70"/>
      <c r="R25" s="70"/>
      <c r="S25" s="203"/>
      <c r="T25" s="175"/>
    </row>
    <row r="26" spans="2:20" ht="37.799999999999997" customHeight="1" x14ac:dyDescent="0.25">
      <c r="B26" s="105">
        <f>+'1_Prem'!B25</f>
        <v>18</v>
      </c>
      <c r="C26" s="42" t="str">
        <f>+'1_Prem'!C25</f>
        <v>Фінансові ризики</v>
      </c>
      <c r="D26" s="42"/>
      <c r="E26" s="739"/>
      <c r="F26" s="62"/>
      <c r="G26" s="110"/>
      <c r="I26" s="62"/>
      <c r="J26" s="74"/>
      <c r="K26" s="74"/>
      <c r="L26" s="110"/>
      <c r="N26" s="70"/>
      <c r="P26" s="70"/>
      <c r="R26" s="70"/>
      <c r="S26" s="203"/>
      <c r="T26" s="175"/>
    </row>
    <row r="27" spans="2:20" ht="37.799999999999997" customHeight="1" x14ac:dyDescent="0.25">
      <c r="B27" s="105">
        <f>+'Line - Map'!A23</f>
        <v>19</v>
      </c>
      <c r="C27" s="42" t="str">
        <f>+'Line - Map'!B23</f>
        <v>Ануїтети за договорами страхування іншого, ніж страхування життя, і пов’язані із зобов’язаннями страхування здоров’я</v>
      </c>
      <c r="D27" s="42"/>
      <c r="E27" s="739"/>
      <c r="F27" s="62"/>
      <c r="G27" s="110"/>
      <c r="I27" s="62"/>
      <c r="J27" s="74"/>
      <c r="K27" s="74"/>
      <c r="L27" s="110"/>
      <c r="N27" s="70"/>
      <c r="P27" s="70"/>
      <c r="R27" s="70"/>
      <c r="S27" s="203"/>
      <c r="T27" s="175"/>
    </row>
    <row r="28" spans="2:20" ht="37.799999999999997" customHeight="1" thickBot="1" x14ac:dyDescent="0.3">
      <c r="B28" s="348">
        <v>20</v>
      </c>
      <c r="C28" s="349" t="str">
        <f>+'Line - Map'!B24</f>
        <v>Ануїтети за договорами страхування іншого, ніж страхування життя, і пов’язані з іншими зобов’язаннями</v>
      </c>
      <c r="D28" s="349"/>
      <c r="E28" s="741"/>
      <c r="F28" s="93"/>
      <c r="G28" s="150"/>
      <c r="I28" s="93"/>
      <c r="J28" s="164"/>
      <c r="K28" s="164"/>
      <c r="L28" s="150"/>
      <c r="N28" s="156"/>
      <c r="P28" s="156"/>
      <c r="R28" s="156"/>
      <c r="S28" s="203"/>
      <c r="T28" s="175"/>
    </row>
    <row r="29" spans="2:20" ht="37.799999999999997" customHeight="1" thickBot="1" x14ac:dyDescent="0.3">
      <c r="B29" s="358"/>
      <c r="C29" s="378" t="s">
        <v>517</v>
      </c>
      <c r="D29" s="378"/>
      <c r="E29" s="931"/>
      <c r="F29" s="371"/>
      <c r="G29" s="498"/>
      <c r="I29" s="371"/>
      <c r="J29" s="373"/>
      <c r="K29" s="373"/>
      <c r="L29" s="372"/>
      <c r="N29" s="374"/>
      <c r="P29" s="374"/>
      <c r="R29" s="374"/>
      <c r="S29" s="203"/>
      <c r="T29" s="175"/>
    </row>
    <row r="30" spans="2:20" x14ac:dyDescent="0.25">
      <c r="T30" s="175"/>
    </row>
    <row r="31" spans="2:20" x14ac:dyDescent="0.25">
      <c r="C31" s="190"/>
      <c r="T31" s="175"/>
    </row>
    <row r="32" spans="2:20" x14ac:dyDescent="0.25">
      <c r="C32" s="190"/>
      <c r="T32" s="175"/>
    </row>
    <row r="33" spans="3:20" x14ac:dyDescent="0.25">
      <c r="C33" s="190"/>
      <c r="T33" s="175"/>
    </row>
    <row r="34" spans="3:20" x14ac:dyDescent="0.25">
      <c r="T34" s="175"/>
    </row>
  </sheetData>
  <mergeCells count="5">
    <mergeCell ref="B4:C6"/>
    <mergeCell ref="I4:L4"/>
    <mergeCell ref="D4:D6"/>
    <mergeCell ref="F4:G4"/>
    <mergeCell ref="O1:R1"/>
  </mergeCells>
  <hyperlinks>
    <hyperlink ref="B3" location="'Line - Map'!A1" display="'Line - Map'!A1"/>
  </hyperlinks>
  <pageMargins left="1.1811023622047245" right="0.39370078740157483" top="0.39370078740157483" bottom="1.1811023622047245" header="0.31496062992125984" footer="0.31496062992125984"/>
  <pageSetup paperSize="9" scale="3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'Line - Map'!$B$31:$B$32</xm:f>
          </x14:formula1>
          <xm:sqref>D9:D29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0">
    <tabColor theme="9" tint="0.39997558519241921"/>
  </sheetPr>
  <dimension ref="A1:R30"/>
  <sheetViews>
    <sheetView view="pageBreakPreview" topLeftCell="B1" zoomScale="60" zoomScaleNormal="85" workbookViewId="0">
      <selection activeCell="Q9" sqref="Q9"/>
    </sheetView>
  </sheetViews>
  <sheetFormatPr defaultRowHeight="14.4" outlineLevelCol="1" x14ac:dyDescent="0.3"/>
  <cols>
    <col min="1" max="1" width="11.6640625" hidden="1" customWidth="1" outlineLevel="1"/>
    <col min="2" max="2" width="7.5546875" customWidth="1" collapsed="1"/>
    <col min="3" max="3" width="53.21875" customWidth="1"/>
    <col min="4" max="4" width="21.44140625" customWidth="1"/>
    <col min="5" max="6" width="15.5546875" customWidth="1"/>
    <col min="7" max="7" width="3.109375" customWidth="1"/>
    <col min="8" max="11" width="15.5546875" customWidth="1"/>
    <col min="12" max="12" width="2.6640625" customWidth="1"/>
    <col min="13" max="13" width="15.5546875" customWidth="1"/>
    <col min="14" max="14" width="3.109375" customWidth="1"/>
    <col min="15" max="15" width="15.5546875" customWidth="1"/>
    <col min="16" max="16" width="3.109375" customWidth="1"/>
    <col min="17" max="17" width="15.5546875" customWidth="1"/>
  </cols>
  <sheetData>
    <row r="1" spans="1:17" ht="41.4" customHeight="1" x14ac:dyDescent="0.3">
      <c r="N1" s="970" t="s">
        <v>810</v>
      </c>
      <c r="O1" s="970"/>
      <c r="P1" s="970"/>
      <c r="Q1" s="970"/>
    </row>
    <row r="2" spans="1:17" ht="19.2" customHeight="1" x14ac:dyDescent="0.3">
      <c r="A2" s="655" t="s">
        <v>547</v>
      </c>
      <c r="C2" s="1036" t="s">
        <v>503</v>
      </c>
      <c r="D2" s="1036"/>
    </row>
    <row r="3" spans="1:17" ht="15" thickBot="1" x14ac:dyDescent="0.35">
      <c r="B3" s="108" t="s">
        <v>158</v>
      </c>
      <c r="C3" s="181" t="s">
        <v>0</v>
      </c>
      <c r="D3" s="1"/>
    </row>
    <row r="4" spans="1:17" s="870" customFormat="1" ht="29.4" customHeight="1" x14ac:dyDescent="0.3">
      <c r="B4" s="1029" t="s">
        <v>159</v>
      </c>
      <c r="C4" s="1030"/>
      <c r="D4" s="1021" t="s">
        <v>703</v>
      </c>
      <c r="E4" s="1035" t="s">
        <v>516</v>
      </c>
      <c r="F4" s="1028"/>
      <c r="H4" s="1026" t="str">
        <f>'2_Commis'!G4</f>
        <v>рік, в якому подається План діяльності</v>
      </c>
      <c r="I4" s="1027"/>
      <c r="J4" s="1027"/>
      <c r="K4" s="1028"/>
      <c r="M4" s="944" t="str">
        <f>'4_LRC'!N4</f>
        <v>наступний рік</v>
      </c>
      <c r="N4" s="945"/>
      <c r="O4" s="944" t="s">
        <v>11</v>
      </c>
      <c r="P4" s="945"/>
      <c r="Q4" s="944" t="s">
        <v>12</v>
      </c>
    </row>
    <row r="5" spans="1:17" s="870" customFormat="1" ht="33" customHeight="1" x14ac:dyDescent="0.3">
      <c r="B5" s="1031"/>
      <c r="C5" s="1032"/>
      <c r="D5" s="1022"/>
      <c r="E5" s="868" t="s">
        <v>77</v>
      </c>
      <c r="F5" s="869">
        <v>44926</v>
      </c>
      <c r="H5" s="871">
        <v>44651</v>
      </c>
      <c r="I5" s="872">
        <v>44742</v>
      </c>
      <c r="J5" s="872">
        <v>44834</v>
      </c>
      <c r="K5" s="869">
        <v>44926</v>
      </c>
      <c r="M5" s="873">
        <v>44926</v>
      </c>
      <c r="O5" s="873">
        <f>+M5</f>
        <v>44926</v>
      </c>
      <c r="Q5" s="874">
        <f>+M5</f>
        <v>44926</v>
      </c>
    </row>
    <row r="6" spans="1:17" s="870" customFormat="1" ht="22.8" customHeight="1" thickBot="1" x14ac:dyDescent="0.35">
      <c r="B6" s="1033"/>
      <c r="C6" s="1034"/>
      <c r="D6" s="1023"/>
      <c r="E6" s="946" t="s">
        <v>5</v>
      </c>
      <c r="F6" s="947" t="s">
        <v>5</v>
      </c>
      <c r="H6" s="948" t="s">
        <v>8</v>
      </c>
      <c r="I6" s="949" t="s">
        <v>8</v>
      </c>
      <c r="J6" s="949" t="s">
        <v>8</v>
      </c>
      <c r="K6" s="950" t="s">
        <v>9</v>
      </c>
      <c r="M6" s="951" t="s">
        <v>13</v>
      </c>
      <c r="O6" s="951" t="s">
        <v>13</v>
      </c>
      <c r="Q6" s="952" t="s">
        <v>13</v>
      </c>
    </row>
    <row r="7" spans="1:17" s="566" customFormat="1" ht="15" thickBot="1" x14ac:dyDescent="0.35">
      <c r="B7" s="60">
        <v>1</v>
      </c>
      <c r="C7" s="239">
        <v>2</v>
      </c>
      <c r="D7" s="239">
        <v>3</v>
      </c>
      <c r="E7" s="742">
        <v>4</v>
      </c>
      <c r="F7" s="53">
        <v>5</v>
      </c>
      <c r="G7" s="44"/>
      <c r="H7" s="521">
        <v>6</v>
      </c>
      <c r="I7" s="44">
        <v>7</v>
      </c>
      <c r="J7" s="44">
        <v>8</v>
      </c>
      <c r="K7" s="53">
        <v>9</v>
      </c>
      <c r="L7" s="44"/>
      <c r="M7" s="54">
        <v>10</v>
      </c>
      <c r="N7" s="44"/>
      <c r="O7" s="54">
        <v>11</v>
      </c>
      <c r="P7" s="44"/>
      <c r="Q7" s="54">
        <v>12</v>
      </c>
    </row>
    <row r="8" spans="1:17" x14ac:dyDescent="0.3">
      <c r="B8" s="36"/>
      <c r="C8" s="37" t="s">
        <v>690</v>
      </c>
      <c r="D8" s="37"/>
      <c r="E8" s="48">
        <f>SUM(E9:E29)</f>
        <v>0</v>
      </c>
      <c r="F8" s="28">
        <f>SUM(F9:F29)</f>
        <v>0</v>
      </c>
      <c r="H8" s="25">
        <f>SUM(H9:H29)</f>
        <v>0</v>
      </c>
      <c r="I8" s="48">
        <f>SUM(I9:I29)</f>
        <v>0</v>
      </c>
      <c r="J8" s="48">
        <f>SUM(J9:J29)</f>
        <v>0</v>
      </c>
      <c r="K8" s="28">
        <f>SUM(K9:K29)</f>
        <v>0</v>
      </c>
      <c r="M8" s="29">
        <f>SUM(M9:M29)</f>
        <v>0</v>
      </c>
      <c r="O8" s="29">
        <f>SUM(O9:O29)</f>
        <v>0</v>
      </c>
      <c r="Q8" s="29">
        <f>SUM(Q9:Q29)</f>
        <v>0</v>
      </c>
    </row>
    <row r="9" spans="1:17" ht="34.799999999999997" customHeight="1" x14ac:dyDescent="0.3">
      <c r="B9" s="105">
        <f>+'1_Prem'!B8</f>
        <v>1</v>
      </c>
      <c r="C9" s="42" t="str">
        <f>+'1_Prem'!C8</f>
        <v>Здоров’я (крім медичного страхування)</v>
      </c>
      <c r="D9" s="499"/>
      <c r="E9" s="74"/>
      <c r="F9" s="110"/>
      <c r="H9" s="62"/>
      <c r="I9" s="74"/>
      <c r="J9" s="74"/>
      <c r="K9" s="110"/>
      <c r="M9" s="70"/>
      <c r="O9" s="70"/>
      <c r="Q9" s="70"/>
    </row>
    <row r="10" spans="1:17" ht="34.799999999999997" customHeight="1" x14ac:dyDescent="0.3">
      <c r="B10" s="105">
        <f>+'1_Prem'!B9</f>
        <v>2</v>
      </c>
      <c r="C10" s="42" t="str">
        <f>+'1_Prem'!C9</f>
        <v>Здоров’я (медичне страхування)</v>
      </c>
      <c r="D10" s="499"/>
      <c r="E10" s="74"/>
      <c r="F10" s="110"/>
      <c r="H10" s="62"/>
      <c r="I10" s="74"/>
      <c r="J10" s="74"/>
      <c r="K10" s="110"/>
      <c r="M10" s="70"/>
      <c r="O10" s="70"/>
      <c r="Q10" s="70"/>
    </row>
    <row r="11" spans="1:17" ht="34.799999999999997" customHeight="1" x14ac:dyDescent="0.3">
      <c r="B11" s="105">
        <f>+'1_Prem'!B10</f>
        <v>3</v>
      </c>
      <c r="C11" s="42" t="str">
        <f>+'1_Prem'!C10</f>
        <v>Обов’язкове страхування цивільної відповідальності власників  наземних транспортних засобів (ОСЦПВ)</v>
      </c>
      <c r="D11" s="499"/>
      <c r="E11" s="74"/>
      <c r="F11" s="110"/>
      <c r="H11" s="62"/>
      <c r="I11" s="74"/>
      <c r="J11" s="74"/>
      <c r="K11" s="110"/>
      <c r="M11" s="70"/>
      <c r="O11" s="70"/>
      <c r="Q11" s="70"/>
    </row>
    <row r="12" spans="1:17" ht="27" customHeight="1" x14ac:dyDescent="0.3">
      <c r="B12" s="105">
        <f>+'1_Prem'!B11</f>
        <v>4</v>
      </c>
      <c r="C12" s="42" t="str">
        <f>+'1_Prem'!C11</f>
        <v>“Зелена картка”</v>
      </c>
      <c r="D12" s="499"/>
      <c r="E12" s="74"/>
      <c r="F12" s="110"/>
      <c r="H12" s="62"/>
      <c r="I12" s="74"/>
      <c r="J12" s="74"/>
      <c r="K12" s="110"/>
      <c r="M12" s="70"/>
      <c r="O12" s="70"/>
      <c r="Q12" s="70"/>
    </row>
    <row r="13" spans="1:17" ht="27" customHeight="1" x14ac:dyDescent="0.3">
      <c r="B13" s="105">
        <f>+'1_Prem'!B12</f>
        <v>5</v>
      </c>
      <c r="C13" s="42" t="str">
        <f>+'1_Prem'!C12</f>
        <v>Інша моторна відповідальність</v>
      </c>
      <c r="D13" s="499"/>
      <c r="E13" s="74"/>
      <c r="F13" s="110"/>
      <c r="H13" s="62"/>
      <c r="I13" s="74"/>
      <c r="J13" s="74"/>
      <c r="K13" s="110"/>
      <c r="M13" s="70"/>
      <c r="O13" s="70"/>
      <c r="Q13" s="70"/>
    </row>
    <row r="14" spans="1:17" ht="27" customHeight="1" x14ac:dyDescent="0.3">
      <c r="B14" s="105">
        <f>+'1_Prem'!B13</f>
        <v>6</v>
      </c>
      <c r="C14" s="42" t="str">
        <f>+'1_Prem'!C13</f>
        <v>КАСКО</v>
      </c>
      <c r="D14" s="499"/>
      <c r="E14" s="74"/>
      <c r="F14" s="110"/>
      <c r="H14" s="62"/>
      <c r="I14" s="74"/>
      <c r="J14" s="74"/>
      <c r="K14" s="110"/>
      <c r="M14" s="70"/>
      <c r="O14" s="70"/>
      <c r="Q14" s="70"/>
    </row>
    <row r="15" spans="1:17" ht="27" customHeight="1" x14ac:dyDescent="0.3">
      <c r="B15" s="105">
        <f>+'1_Prem'!B14</f>
        <v>7</v>
      </c>
      <c r="C15" s="42" t="str">
        <f>+'1_Prem'!C14</f>
        <v>МАТ-майно</v>
      </c>
      <c r="D15" s="500"/>
      <c r="E15" s="73"/>
      <c r="F15" s="111"/>
      <c r="H15" s="66"/>
      <c r="I15" s="73"/>
      <c r="J15" s="73"/>
      <c r="K15" s="111"/>
      <c r="M15" s="69"/>
      <c r="O15" s="69"/>
      <c r="Q15" s="69"/>
    </row>
    <row r="16" spans="1:17" ht="27" customHeight="1" x14ac:dyDescent="0.3">
      <c r="B16" s="105">
        <f>+'1_Prem'!B15</f>
        <v>8</v>
      </c>
      <c r="C16" s="42" t="str">
        <f>+'1_Prem'!C15</f>
        <v>МАТ-відповідальність</v>
      </c>
      <c r="D16" s="499"/>
      <c r="E16" s="74"/>
      <c r="F16" s="110"/>
      <c r="H16" s="62"/>
      <c r="I16" s="74"/>
      <c r="J16" s="74"/>
      <c r="K16" s="110"/>
      <c r="M16" s="70"/>
      <c r="O16" s="70"/>
      <c r="Q16" s="70"/>
    </row>
    <row r="17" spans="2:18" ht="34.799999999999997" customHeight="1" x14ac:dyDescent="0.3">
      <c r="B17" s="105">
        <f>+'1_Prem'!B16</f>
        <v>9</v>
      </c>
      <c r="C17" s="42" t="str">
        <f>+'1_Prem'!C16</f>
        <v>Майно, крім страхування сільськогосподарської продукції</v>
      </c>
      <c r="D17" s="499"/>
      <c r="E17" s="74"/>
      <c r="F17" s="110"/>
      <c r="H17" s="62"/>
      <c r="I17" s="74"/>
      <c r="J17" s="74"/>
      <c r="K17" s="110"/>
      <c r="M17" s="70"/>
      <c r="O17" s="70"/>
      <c r="Q17" s="70"/>
    </row>
    <row r="18" spans="2:18" ht="34.799999999999997" customHeight="1" x14ac:dyDescent="0.3">
      <c r="B18" s="105">
        <f>+'1_Prem'!B17</f>
        <v>10</v>
      </c>
      <c r="C18" s="42" t="str">
        <f>+'1_Prem'!C17</f>
        <v>Майно (страхування сільськогосподарської продукції з державною підтримкою)</v>
      </c>
      <c r="D18" s="499"/>
      <c r="E18" s="74"/>
      <c r="F18" s="110"/>
      <c r="H18" s="62"/>
      <c r="I18" s="74"/>
      <c r="J18" s="74"/>
      <c r="K18" s="110"/>
      <c r="M18" s="70"/>
      <c r="O18" s="70"/>
      <c r="Q18" s="70"/>
    </row>
    <row r="19" spans="2:18" ht="34.799999999999997" customHeight="1" x14ac:dyDescent="0.3">
      <c r="B19" s="105">
        <f>+'1_Prem'!B18</f>
        <v>11</v>
      </c>
      <c r="C19" s="42" t="str">
        <f>+'1_Prem'!C18</f>
        <v>Майно (страхування сільськогосподарської продукції без державної підтримки)</v>
      </c>
      <c r="D19" s="499"/>
      <c r="E19" s="74"/>
      <c r="F19" s="110"/>
      <c r="H19" s="62"/>
      <c r="I19" s="74"/>
      <c r="J19" s="74"/>
      <c r="K19" s="110"/>
      <c r="M19" s="70"/>
      <c r="O19" s="70"/>
      <c r="Q19" s="70"/>
    </row>
    <row r="20" spans="2:18" ht="54.6" customHeight="1" x14ac:dyDescent="0.3">
      <c r="B20" s="105">
        <f>+'1_Prem'!B19</f>
        <v>12</v>
      </c>
      <c r="C20" s="42" t="str">
        <f>+'1_Prem'!C19</f>
        <v>Відповідальність (крім страхування відповідальності оператора ядерної установки та крім страхування відповідальності суб’єкта митного режиму)</v>
      </c>
      <c r="D20" s="499"/>
      <c r="E20" s="74"/>
      <c r="F20" s="110"/>
      <c r="H20" s="62"/>
      <c r="I20" s="74"/>
      <c r="J20" s="74"/>
      <c r="K20" s="110"/>
      <c r="L20" s="55"/>
      <c r="M20" s="70"/>
      <c r="N20" s="55"/>
      <c r="O20" s="70"/>
      <c r="P20" s="55"/>
      <c r="Q20" s="70"/>
    </row>
    <row r="21" spans="2:18" ht="34.799999999999997" customHeight="1" x14ac:dyDescent="0.3">
      <c r="B21" s="105">
        <f>+'1_Prem'!B20</f>
        <v>13</v>
      </c>
      <c r="C21" s="42" t="str">
        <f>+'1_Prem'!C20</f>
        <v>Страхування відповідальності суб’єкта митного режиму</v>
      </c>
      <c r="D21" s="499"/>
      <c r="E21" s="74"/>
      <c r="F21" s="110"/>
      <c r="H21" s="62"/>
      <c r="I21" s="74"/>
      <c r="J21" s="74"/>
      <c r="K21" s="110"/>
      <c r="M21" s="70"/>
      <c r="O21" s="70"/>
      <c r="Q21" s="70"/>
    </row>
    <row r="22" spans="2:18" ht="34.799999999999997" customHeight="1" x14ac:dyDescent="0.3">
      <c r="B22" s="105">
        <f>+'1_Prem'!B21</f>
        <v>14</v>
      </c>
      <c r="C22" s="42" t="str">
        <f>+'1_Prem'!C21</f>
        <v>Страхування відповідальності оператора ядерної установки</v>
      </c>
      <c r="D22" s="499"/>
      <c r="E22" s="74"/>
      <c r="F22" s="110"/>
      <c r="H22" s="62"/>
      <c r="I22" s="74"/>
      <c r="J22" s="74"/>
      <c r="K22" s="110"/>
      <c r="M22" s="70"/>
      <c r="O22" s="70"/>
      <c r="Q22" s="70"/>
    </row>
    <row r="23" spans="2:18" ht="24" customHeight="1" x14ac:dyDescent="0.3">
      <c r="B23" s="105">
        <f>+'1_Prem'!B22</f>
        <v>15</v>
      </c>
      <c r="C23" s="42" t="str">
        <f>+'1_Prem'!C22</f>
        <v>Кредит, порука</v>
      </c>
      <c r="D23" s="500"/>
      <c r="E23" s="73"/>
      <c r="F23" s="111"/>
      <c r="H23" s="66"/>
      <c r="I23" s="73"/>
      <c r="J23" s="73"/>
      <c r="K23" s="111"/>
      <c r="M23" s="69"/>
      <c r="O23" s="69"/>
      <c r="Q23" s="69"/>
    </row>
    <row r="24" spans="2:18" ht="24" customHeight="1" x14ac:dyDescent="0.3">
      <c r="B24" s="105">
        <f>+'1_Prem'!B23</f>
        <v>16</v>
      </c>
      <c r="C24" s="42" t="str">
        <f>+'1_Prem'!C23</f>
        <v>Судові витрати</v>
      </c>
      <c r="D24" s="499"/>
      <c r="E24" s="74"/>
      <c r="F24" s="110"/>
      <c r="H24" s="62"/>
      <c r="I24" s="74"/>
      <c r="J24" s="74"/>
      <c r="K24" s="110"/>
      <c r="M24" s="70"/>
      <c r="O24" s="70"/>
      <c r="Q24" s="70"/>
    </row>
    <row r="25" spans="2:18" ht="24" customHeight="1" x14ac:dyDescent="0.3">
      <c r="B25" s="105">
        <f>+'1_Prem'!B24</f>
        <v>17</v>
      </c>
      <c r="C25" s="42" t="str">
        <f>+'1_Prem'!C24</f>
        <v>Асистанс</v>
      </c>
      <c r="D25" s="499"/>
      <c r="E25" s="74"/>
      <c r="F25" s="110"/>
      <c r="H25" s="62"/>
      <c r="I25" s="74"/>
      <c r="J25" s="74"/>
      <c r="K25" s="110"/>
      <c r="M25" s="70"/>
      <c r="O25" s="70"/>
      <c r="Q25" s="70"/>
    </row>
    <row r="26" spans="2:18" ht="24" customHeight="1" x14ac:dyDescent="0.3">
      <c r="B26" s="105">
        <f>+'1_Prem'!B25</f>
        <v>18</v>
      </c>
      <c r="C26" s="42" t="str">
        <f>+'1_Prem'!C25</f>
        <v>Фінансові ризики</v>
      </c>
      <c r="D26" s="499"/>
      <c r="E26" s="74"/>
      <c r="F26" s="110"/>
      <c r="H26" s="62"/>
      <c r="I26" s="74"/>
      <c r="J26" s="74"/>
      <c r="K26" s="110"/>
      <c r="M26" s="70"/>
      <c r="O26" s="70"/>
      <c r="Q26" s="70"/>
    </row>
    <row r="27" spans="2:18" ht="34.799999999999997" customHeight="1" x14ac:dyDescent="0.3">
      <c r="B27" s="105">
        <f>+'Line - Map'!A23</f>
        <v>19</v>
      </c>
      <c r="C27" s="42" t="str">
        <f>+'Line - Map'!B23</f>
        <v>Ануїтети за договорами страхування іншого, ніж страхування життя, і пов’язані із зобов’язаннями страхування здоров’я</v>
      </c>
      <c r="D27" s="499"/>
      <c r="E27" s="74"/>
      <c r="F27" s="110"/>
      <c r="H27" s="62"/>
      <c r="I27" s="74"/>
      <c r="J27" s="74"/>
      <c r="K27" s="110"/>
      <c r="M27" s="70"/>
      <c r="O27" s="70"/>
      <c r="Q27" s="70"/>
    </row>
    <row r="28" spans="2:18" ht="34.799999999999997" customHeight="1" thickBot="1" x14ac:dyDescent="0.35">
      <c r="B28" s="348">
        <v>20</v>
      </c>
      <c r="C28" s="349" t="str">
        <f>+'Line - Map'!B24</f>
        <v>Ануїтети за договорами страхування іншого, ніж страхування життя, і пов’язані з іншими зобов’язаннями</v>
      </c>
      <c r="D28" s="501"/>
      <c r="E28" s="164"/>
      <c r="F28" s="150"/>
      <c r="H28" s="93"/>
      <c r="I28" s="164"/>
      <c r="J28" s="164"/>
      <c r="K28" s="150"/>
      <c r="M28" s="156"/>
      <c r="O28" s="156"/>
      <c r="Q28" s="156"/>
    </row>
    <row r="29" spans="2:18" ht="34.799999999999997" customHeight="1" thickBot="1" x14ac:dyDescent="0.35">
      <c r="B29" s="358"/>
      <c r="C29" s="502" t="s">
        <v>517</v>
      </c>
      <c r="D29" s="794"/>
      <c r="E29" s="373"/>
      <c r="F29" s="372"/>
      <c r="H29" s="371"/>
      <c r="I29" s="373"/>
      <c r="J29" s="373"/>
      <c r="K29" s="372"/>
      <c r="M29" s="374"/>
      <c r="O29" s="374"/>
      <c r="Q29" s="374"/>
    </row>
    <row r="30" spans="2:18" x14ac:dyDescent="0.3">
      <c r="R30" s="2"/>
    </row>
  </sheetData>
  <mergeCells count="6">
    <mergeCell ref="H4:K4"/>
    <mergeCell ref="B4:C6"/>
    <mergeCell ref="E4:F4"/>
    <mergeCell ref="D4:D6"/>
    <mergeCell ref="N1:Q1"/>
    <mergeCell ref="C2:D2"/>
  </mergeCells>
  <hyperlinks>
    <hyperlink ref="B3" location="'Line - Map'!A1" display="'Line - Map'!A1"/>
  </hyperlinks>
  <pageMargins left="1.1811023622047245" right="0.39370078740157483" top="0.39370078740157483" bottom="1.1811023622047245" header="0.31496062992125984" footer="0.31496062992125984"/>
  <pageSetup paperSize="9" scale="5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T30"/>
  <sheetViews>
    <sheetView view="pageBreakPreview" topLeftCell="B16" zoomScale="60" zoomScaleNormal="70" workbookViewId="0">
      <selection activeCell="T12" sqref="T12"/>
    </sheetView>
  </sheetViews>
  <sheetFormatPr defaultColWidth="8.88671875" defaultRowHeight="12" outlineLevelCol="1" x14ac:dyDescent="0.25"/>
  <cols>
    <col min="1" max="1" width="10.5546875" style="749" hidden="1" customWidth="1" outlineLevel="1"/>
    <col min="2" max="2" width="6" style="236" customWidth="1" collapsed="1"/>
    <col min="3" max="3" width="44.88671875" style="178" customWidth="1"/>
    <col min="4" max="4" width="15" style="179" customWidth="1"/>
    <col min="5" max="5" width="3.109375" style="178" customWidth="1"/>
    <col min="6" max="9" width="11.77734375" style="178" customWidth="1"/>
    <col min="10" max="10" width="11.77734375" style="179" customWidth="1"/>
    <col min="11" max="11" width="16.109375" style="180" customWidth="1"/>
    <col min="12" max="12" width="3.109375" style="178" customWidth="1"/>
    <col min="13" max="13" width="11.5546875" style="178" customWidth="1"/>
    <col min="14" max="14" width="15.109375" style="180" customWidth="1"/>
    <col min="15" max="15" width="3.109375" style="178" customWidth="1"/>
    <col min="16" max="16" width="8.88671875" style="178"/>
    <col min="17" max="17" width="16.5546875" style="180" customWidth="1"/>
    <col min="18" max="18" width="3.109375" style="178" customWidth="1"/>
    <col min="19" max="19" width="8.88671875" style="178"/>
    <col min="20" max="20" width="16.5546875" style="180" customWidth="1"/>
    <col min="21" max="16384" width="8.88671875" style="178"/>
  </cols>
  <sheetData>
    <row r="1" spans="1:20" ht="40.200000000000003" customHeight="1" x14ac:dyDescent="0.25">
      <c r="Q1" s="178"/>
      <c r="R1" s="816"/>
      <c r="S1" s="970" t="s">
        <v>810</v>
      </c>
      <c r="T1" s="970"/>
    </row>
    <row r="2" spans="1:20" ht="19.5" customHeight="1" x14ac:dyDescent="0.25">
      <c r="A2" s="748" t="s">
        <v>223</v>
      </c>
      <c r="C2" s="808" t="s">
        <v>224</v>
      </c>
      <c r="D2" s="178"/>
    </row>
    <row r="3" spans="1:20" ht="12.6" thickBot="1" x14ac:dyDescent="0.3">
      <c r="C3" s="654" t="s">
        <v>0</v>
      </c>
    </row>
    <row r="4" spans="1:20" s="318" customFormat="1" ht="32.4" customHeight="1" x14ac:dyDescent="0.3">
      <c r="A4" s="933"/>
      <c r="B4" s="1037" t="s">
        <v>745</v>
      </c>
      <c r="C4" s="1038"/>
      <c r="D4" s="820" t="s">
        <v>7</v>
      </c>
      <c r="F4" s="997" t="str">
        <f>+'1_Prem'!F3</f>
        <v>рік, в якому подається План діяльності</v>
      </c>
      <c r="G4" s="998"/>
      <c r="H4" s="998"/>
      <c r="I4" s="998"/>
      <c r="J4" s="998"/>
      <c r="K4" s="920"/>
      <c r="M4" s="1004" t="str">
        <f>'8_Result'!AI5</f>
        <v>наступний рік</v>
      </c>
      <c r="N4" s="1006"/>
      <c r="P4" s="1004" t="s">
        <v>11</v>
      </c>
      <c r="Q4" s="1006"/>
      <c r="S4" s="1004" t="s">
        <v>12</v>
      </c>
      <c r="T4" s="1006"/>
    </row>
    <row r="5" spans="1:20" s="318" customFormat="1" ht="24" x14ac:dyDescent="0.3">
      <c r="A5" s="933"/>
      <c r="B5" s="1039"/>
      <c r="C5" s="1040"/>
      <c r="D5" s="853" t="s">
        <v>6</v>
      </c>
      <c r="E5" s="594"/>
      <c r="F5" s="824" t="s">
        <v>1</v>
      </c>
      <c r="G5" s="880" t="s">
        <v>2</v>
      </c>
      <c r="H5" s="880" t="s">
        <v>3</v>
      </c>
      <c r="I5" s="880" t="s">
        <v>4</v>
      </c>
      <c r="J5" s="909" t="s">
        <v>6</v>
      </c>
      <c r="K5" s="109" t="s">
        <v>14</v>
      </c>
      <c r="L5" s="594"/>
      <c r="M5" s="824" t="s">
        <v>6</v>
      </c>
      <c r="N5" s="109" t="s">
        <v>14</v>
      </c>
      <c r="O5" s="594"/>
      <c r="P5" s="824" t="s">
        <v>6</v>
      </c>
      <c r="Q5" s="109" t="s">
        <v>14</v>
      </c>
      <c r="R5" s="594"/>
      <c r="S5" s="824" t="s">
        <v>6</v>
      </c>
      <c r="T5" s="109" t="s">
        <v>14</v>
      </c>
    </row>
    <row r="6" spans="1:20" s="318" customFormat="1" ht="31.8" customHeight="1" thickBot="1" x14ac:dyDescent="0.35">
      <c r="A6" s="933"/>
      <c r="B6" s="1039"/>
      <c r="C6" s="1040"/>
      <c r="D6" s="934" t="s">
        <v>5</v>
      </c>
      <c r="E6" s="594"/>
      <c r="F6" s="927" t="s">
        <v>8</v>
      </c>
      <c r="G6" s="929" t="s">
        <v>8</v>
      </c>
      <c r="H6" s="929" t="s">
        <v>8</v>
      </c>
      <c r="I6" s="929" t="s">
        <v>9</v>
      </c>
      <c r="J6" s="935" t="s">
        <v>9</v>
      </c>
      <c r="K6" s="936" t="s">
        <v>15</v>
      </c>
      <c r="L6" s="594"/>
      <c r="M6" s="824" t="s">
        <v>13</v>
      </c>
      <c r="N6" s="910" t="s">
        <v>15</v>
      </c>
      <c r="O6" s="594"/>
      <c r="P6" s="824" t="s">
        <v>13</v>
      </c>
      <c r="Q6" s="910" t="s">
        <v>15</v>
      </c>
      <c r="R6" s="594"/>
      <c r="S6" s="824" t="s">
        <v>13</v>
      </c>
      <c r="T6" s="910" t="s">
        <v>15</v>
      </c>
    </row>
    <row r="7" spans="1:20" ht="12.6" thickBot="1" x14ac:dyDescent="0.3">
      <c r="B7" s="238">
        <v>1</v>
      </c>
      <c r="C7" s="239">
        <v>2</v>
      </c>
      <c r="D7" s="231">
        <v>3</v>
      </c>
      <c r="E7" s="169"/>
      <c r="F7" s="60">
        <v>4</v>
      </c>
      <c r="G7" s="197">
        <v>5</v>
      </c>
      <c r="H7" s="197">
        <v>6</v>
      </c>
      <c r="I7" s="197">
        <v>7</v>
      </c>
      <c r="J7" s="197" t="s">
        <v>92</v>
      </c>
      <c r="K7" s="240" t="s">
        <v>93</v>
      </c>
      <c r="L7" s="169"/>
      <c r="M7" s="200">
        <v>10</v>
      </c>
      <c r="N7" s="240" t="s">
        <v>210</v>
      </c>
      <c r="O7" s="169"/>
      <c r="P7" s="176">
        <v>12</v>
      </c>
      <c r="Q7" s="241" t="s">
        <v>297</v>
      </c>
      <c r="R7" s="169"/>
      <c r="S7" s="170">
        <v>14</v>
      </c>
      <c r="T7" s="241" t="s">
        <v>538</v>
      </c>
    </row>
    <row r="8" spans="1:20" ht="22.8" customHeight="1" thickBot="1" x14ac:dyDescent="0.3">
      <c r="B8" s="124"/>
      <c r="C8" s="125" t="s">
        <v>225</v>
      </c>
      <c r="D8" s="656">
        <v>0</v>
      </c>
      <c r="F8" s="126">
        <f>+D11</f>
        <v>0</v>
      </c>
      <c r="G8" s="127">
        <f>+F11</f>
        <v>0</v>
      </c>
      <c r="H8" s="127">
        <f>+G11</f>
        <v>0</v>
      </c>
      <c r="I8" s="127">
        <f>+H11</f>
        <v>0</v>
      </c>
      <c r="J8" s="157">
        <f>+F8</f>
        <v>0</v>
      </c>
      <c r="K8" s="128">
        <f t="shared" ref="K8:K20" si="0">IFERROR(J8/D8,0)</f>
        <v>0</v>
      </c>
      <c r="M8" s="126">
        <f>J11</f>
        <v>0</v>
      </c>
      <c r="N8" s="129">
        <f t="shared" ref="N8:N28" si="1">IFERROR(M8/J8,0)</f>
        <v>0</v>
      </c>
      <c r="P8" s="126">
        <f>+M11</f>
        <v>0</v>
      </c>
      <c r="Q8" s="129">
        <f t="shared" ref="Q8:Q27" si="2">IFERROR(P8/M8,0)</f>
        <v>0</v>
      </c>
      <c r="S8" s="126">
        <f>+P11</f>
        <v>0</v>
      </c>
      <c r="T8" s="129">
        <f t="shared" ref="T8:T18" si="3">IFERROR(S8/P8,0)</f>
        <v>0</v>
      </c>
    </row>
    <row r="9" spans="1:20" ht="22.8" customHeight="1" thickBot="1" x14ac:dyDescent="0.3">
      <c r="A9" s="750" t="s">
        <v>242</v>
      </c>
      <c r="B9" s="130"/>
      <c r="C9" s="131" t="s">
        <v>227</v>
      </c>
      <c r="D9" s="132">
        <f>+D12+D19+D22+D28</f>
        <v>0</v>
      </c>
      <c r="F9" s="21">
        <f>+F12+F19+F22+F28</f>
        <v>0</v>
      </c>
      <c r="G9" s="133">
        <f t="shared" ref="G9:J9" si="4">+G12+G19+G22+G28</f>
        <v>0</v>
      </c>
      <c r="H9" s="133">
        <f t="shared" si="4"/>
        <v>0</v>
      </c>
      <c r="I9" s="133">
        <f t="shared" si="4"/>
        <v>0</v>
      </c>
      <c r="J9" s="510">
        <f t="shared" si="4"/>
        <v>0</v>
      </c>
      <c r="K9" s="22">
        <f t="shared" si="0"/>
        <v>0</v>
      </c>
      <c r="M9" s="21">
        <f>+M12+M19+M22+M28</f>
        <v>0</v>
      </c>
      <c r="N9" s="134">
        <f t="shared" si="1"/>
        <v>0</v>
      </c>
      <c r="P9" s="21">
        <f>+P12+P19+P22+P28</f>
        <v>0</v>
      </c>
      <c r="Q9" s="134">
        <f t="shared" si="2"/>
        <v>0</v>
      </c>
      <c r="S9" s="21">
        <f>+S12+S19+S22+S28</f>
        <v>0</v>
      </c>
      <c r="T9" s="134">
        <f t="shared" si="3"/>
        <v>0</v>
      </c>
    </row>
    <row r="10" spans="1:20" ht="22.8" customHeight="1" thickBot="1" x14ac:dyDescent="0.3">
      <c r="A10" s="751" t="s">
        <v>243</v>
      </c>
      <c r="B10" s="130"/>
      <c r="C10" s="131" t="s">
        <v>229</v>
      </c>
      <c r="D10" s="132">
        <f>+D25</f>
        <v>0</v>
      </c>
      <c r="F10" s="21">
        <f>+F25</f>
        <v>0</v>
      </c>
      <c r="G10" s="133">
        <f>+G25</f>
        <v>0</v>
      </c>
      <c r="H10" s="133">
        <f>+H25</f>
        <v>0</v>
      </c>
      <c r="I10" s="133">
        <f>+I25</f>
        <v>0</v>
      </c>
      <c r="J10" s="510">
        <f>+J25</f>
        <v>0</v>
      </c>
      <c r="K10" s="22">
        <f t="shared" si="0"/>
        <v>0</v>
      </c>
      <c r="M10" s="21">
        <f>+M25</f>
        <v>0</v>
      </c>
      <c r="N10" s="134">
        <f t="shared" si="1"/>
        <v>0</v>
      </c>
      <c r="P10" s="21">
        <f>+P25</f>
        <v>0</v>
      </c>
      <c r="Q10" s="134">
        <f t="shared" si="2"/>
        <v>0</v>
      </c>
      <c r="S10" s="21">
        <f>+S25</f>
        <v>0</v>
      </c>
      <c r="T10" s="134">
        <f t="shared" si="3"/>
        <v>0</v>
      </c>
    </row>
    <row r="11" spans="1:20" ht="22.8" customHeight="1" thickBot="1" x14ac:dyDescent="0.3">
      <c r="B11" s="130"/>
      <c r="C11" s="125" t="s">
        <v>230</v>
      </c>
      <c r="D11" s="122">
        <f>+D8+D9+D10</f>
        <v>0</v>
      </c>
      <c r="F11" s="21">
        <f>+F8+F9+F10</f>
        <v>0</v>
      </c>
      <c r="G11" s="133">
        <f>+G8+G9+G10</f>
        <v>0</v>
      </c>
      <c r="H11" s="133">
        <f>+H8+H9+H10</f>
        <v>0</v>
      </c>
      <c r="I11" s="133">
        <f>+I8+I9+I10</f>
        <v>0</v>
      </c>
      <c r="J11" s="510">
        <f>+J8+J9+J10</f>
        <v>0</v>
      </c>
      <c r="K11" s="22">
        <f t="shared" si="0"/>
        <v>0</v>
      </c>
      <c r="M11" s="21">
        <f>+M8+M9+M10</f>
        <v>0</v>
      </c>
      <c r="N11" s="134">
        <f t="shared" si="1"/>
        <v>0</v>
      </c>
      <c r="P11" s="21">
        <f>+P8+P9+P10</f>
        <v>0</v>
      </c>
      <c r="Q11" s="134">
        <f t="shared" si="2"/>
        <v>0</v>
      </c>
      <c r="S11" s="21">
        <f>+S8+S9+S10</f>
        <v>0</v>
      </c>
      <c r="T11" s="134">
        <f t="shared" si="3"/>
        <v>0</v>
      </c>
    </row>
    <row r="12" spans="1:20" ht="42.6" customHeight="1" thickBot="1" x14ac:dyDescent="0.3">
      <c r="A12" s="750" t="s">
        <v>241</v>
      </c>
      <c r="B12" s="104" t="s">
        <v>18</v>
      </c>
      <c r="C12" s="120" t="s">
        <v>244</v>
      </c>
      <c r="D12" s="121">
        <f>D13-D15</f>
        <v>0</v>
      </c>
      <c r="F12" s="137">
        <f>F13-F15</f>
        <v>0</v>
      </c>
      <c r="G12" s="90">
        <f t="shared" ref="G12:J12" si="5">G13-G15</f>
        <v>0</v>
      </c>
      <c r="H12" s="138">
        <f t="shared" si="5"/>
        <v>0</v>
      </c>
      <c r="I12" s="138">
        <f t="shared" si="5"/>
        <v>0</v>
      </c>
      <c r="J12" s="509">
        <f t="shared" si="5"/>
        <v>0</v>
      </c>
      <c r="K12" s="139">
        <f t="shared" si="0"/>
        <v>0</v>
      </c>
      <c r="M12" s="89">
        <f>M13-M15</f>
        <v>0</v>
      </c>
      <c r="N12" s="139">
        <f t="shared" si="1"/>
        <v>0</v>
      </c>
      <c r="P12" s="89">
        <f>P13-P15</f>
        <v>0</v>
      </c>
      <c r="Q12" s="139">
        <f t="shared" si="2"/>
        <v>0</v>
      </c>
      <c r="S12" s="89">
        <f>S13-S15</f>
        <v>0</v>
      </c>
      <c r="T12" s="139">
        <f t="shared" si="3"/>
        <v>0</v>
      </c>
    </row>
    <row r="13" spans="1:20" ht="31.2" customHeight="1" x14ac:dyDescent="0.25">
      <c r="B13" s="151" t="s">
        <v>23</v>
      </c>
      <c r="C13" s="583" t="s">
        <v>540</v>
      </c>
      <c r="D13" s="111"/>
      <c r="F13" s="118"/>
      <c r="G13" s="76"/>
      <c r="H13" s="76"/>
      <c r="I13" s="76"/>
      <c r="J13" s="511">
        <f>SUM(F13:I13)</f>
        <v>0</v>
      </c>
      <c r="K13" s="141">
        <f t="shared" si="0"/>
        <v>0</v>
      </c>
      <c r="M13" s="66"/>
      <c r="N13" s="141">
        <f t="shared" si="1"/>
        <v>0</v>
      </c>
      <c r="P13" s="66"/>
      <c r="Q13" s="141">
        <f t="shared" si="2"/>
        <v>0</v>
      </c>
      <c r="R13" s="242"/>
      <c r="S13" s="66"/>
      <c r="T13" s="141">
        <f t="shared" si="3"/>
        <v>0</v>
      </c>
    </row>
    <row r="14" spans="1:20" ht="31.2" customHeight="1" thickBot="1" x14ac:dyDescent="0.3">
      <c r="A14" s="750" t="s">
        <v>231</v>
      </c>
      <c r="B14" s="147" t="s">
        <v>232</v>
      </c>
      <c r="C14" s="523" t="s">
        <v>539</v>
      </c>
      <c r="D14" s="149"/>
      <c r="F14" s="95"/>
      <c r="G14" s="94"/>
      <c r="H14" s="94"/>
      <c r="I14" s="94"/>
      <c r="J14" s="514">
        <f t="shared" ref="J14:J24" si="6">SUM(F14:I14)</f>
        <v>0</v>
      </c>
      <c r="K14" s="146">
        <f t="shared" si="0"/>
        <v>0</v>
      </c>
      <c r="M14" s="95"/>
      <c r="N14" s="146">
        <f t="shared" si="1"/>
        <v>0</v>
      </c>
      <c r="P14" s="95"/>
      <c r="Q14" s="146">
        <f t="shared" si="2"/>
        <v>0</v>
      </c>
      <c r="R14" s="242"/>
      <c r="S14" s="95"/>
      <c r="T14" s="146">
        <f t="shared" si="3"/>
        <v>0</v>
      </c>
    </row>
    <row r="15" spans="1:20" ht="31.2" customHeight="1" x14ac:dyDescent="0.25">
      <c r="B15" s="507" t="s">
        <v>24</v>
      </c>
      <c r="C15" s="584" t="s">
        <v>458</v>
      </c>
      <c r="D15" s="111"/>
      <c r="F15" s="66"/>
      <c r="G15" s="76"/>
      <c r="H15" s="76"/>
      <c r="I15" s="76"/>
      <c r="J15" s="512">
        <f>SUM(J16:J18)</f>
        <v>0</v>
      </c>
      <c r="K15" s="142">
        <f t="shared" si="0"/>
        <v>0</v>
      </c>
      <c r="M15" s="66"/>
      <c r="N15" s="142">
        <f t="shared" si="1"/>
        <v>0</v>
      </c>
      <c r="P15" s="66"/>
      <c r="Q15" s="142">
        <f t="shared" si="2"/>
        <v>0</v>
      </c>
      <c r="S15" s="66"/>
      <c r="T15" s="142">
        <f t="shared" si="3"/>
        <v>0</v>
      </c>
    </row>
    <row r="16" spans="1:20" ht="31.2" customHeight="1" x14ac:dyDescent="0.25">
      <c r="A16" s="750" t="s">
        <v>233</v>
      </c>
      <c r="B16" s="11" t="s">
        <v>234</v>
      </c>
      <c r="C16" s="9" t="s">
        <v>541</v>
      </c>
      <c r="D16" s="111"/>
      <c r="F16" s="66"/>
      <c r="G16" s="76"/>
      <c r="H16" s="76"/>
      <c r="I16" s="76"/>
      <c r="J16" s="513">
        <f t="shared" si="6"/>
        <v>0</v>
      </c>
      <c r="K16" s="143">
        <f t="shared" si="0"/>
        <v>0</v>
      </c>
      <c r="M16" s="66"/>
      <c r="N16" s="143">
        <f t="shared" si="1"/>
        <v>0</v>
      </c>
      <c r="P16" s="66"/>
      <c r="Q16" s="143">
        <f t="shared" si="2"/>
        <v>0</v>
      </c>
      <c r="S16" s="66"/>
      <c r="T16" s="143">
        <f t="shared" si="3"/>
        <v>0</v>
      </c>
    </row>
    <row r="17" spans="1:20" ht="31.2" customHeight="1" x14ac:dyDescent="0.25">
      <c r="A17" s="751" t="s">
        <v>522</v>
      </c>
      <c r="B17" s="11" t="s">
        <v>235</v>
      </c>
      <c r="C17" s="9" t="s">
        <v>623</v>
      </c>
      <c r="D17" s="111"/>
      <c r="F17" s="66"/>
      <c r="G17" s="76"/>
      <c r="H17" s="76"/>
      <c r="I17" s="76"/>
      <c r="J17" s="513">
        <f t="shared" si="6"/>
        <v>0</v>
      </c>
      <c r="K17" s="143">
        <f t="shared" si="0"/>
        <v>0</v>
      </c>
      <c r="M17" s="66"/>
      <c r="N17" s="143">
        <f t="shared" si="1"/>
        <v>0</v>
      </c>
      <c r="P17" s="66"/>
      <c r="Q17" s="143">
        <f t="shared" si="2"/>
        <v>0</v>
      </c>
      <c r="S17" s="66"/>
      <c r="T17" s="143">
        <f t="shared" si="3"/>
        <v>0</v>
      </c>
    </row>
    <row r="18" spans="1:20" ht="31.2" customHeight="1" thickBot="1" x14ac:dyDescent="0.3">
      <c r="A18" s="750" t="s">
        <v>237</v>
      </c>
      <c r="B18" s="11" t="s">
        <v>236</v>
      </c>
      <c r="C18" s="9" t="s">
        <v>624</v>
      </c>
      <c r="D18" s="111"/>
      <c r="F18" s="66"/>
      <c r="G18" s="76"/>
      <c r="H18" s="76"/>
      <c r="I18" s="76"/>
      <c r="J18" s="513">
        <f t="shared" si="6"/>
        <v>0</v>
      </c>
      <c r="K18" s="143">
        <f t="shared" si="0"/>
        <v>0</v>
      </c>
      <c r="M18" s="66"/>
      <c r="N18" s="143">
        <f t="shared" si="1"/>
        <v>0</v>
      </c>
      <c r="P18" s="66"/>
      <c r="Q18" s="143">
        <f t="shared" si="2"/>
        <v>0</v>
      </c>
      <c r="S18" s="66"/>
      <c r="T18" s="143">
        <f t="shared" si="3"/>
        <v>0</v>
      </c>
    </row>
    <row r="19" spans="1:20" ht="31.2" customHeight="1" thickBot="1" x14ac:dyDescent="0.3">
      <c r="A19" s="750" t="s">
        <v>238</v>
      </c>
      <c r="B19" s="104" t="s">
        <v>19</v>
      </c>
      <c r="C19" s="120" t="s">
        <v>245</v>
      </c>
      <c r="D19" s="121">
        <f>D20-D21</f>
        <v>0</v>
      </c>
      <c r="F19" s="89">
        <f t="shared" ref="F19:J19" si="7">F20-F21</f>
        <v>0</v>
      </c>
      <c r="G19" s="90">
        <f t="shared" si="7"/>
        <v>0</v>
      </c>
      <c r="H19" s="90">
        <f t="shared" si="7"/>
        <v>0</v>
      </c>
      <c r="I19" s="90">
        <f t="shared" si="7"/>
        <v>0</v>
      </c>
      <c r="J19" s="508">
        <f t="shared" si="7"/>
        <v>0</v>
      </c>
      <c r="K19" s="140">
        <f t="shared" si="0"/>
        <v>0</v>
      </c>
      <c r="M19" s="89">
        <f>M20-M21</f>
        <v>0</v>
      </c>
      <c r="N19" s="140">
        <f t="shared" si="1"/>
        <v>0</v>
      </c>
      <c r="P19" s="89">
        <f>P20-P21</f>
        <v>0</v>
      </c>
      <c r="Q19" s="140">
        <f t="shared" si="2"/>
        <v>0</v>
      </c>
      <c r="S19" s="89">
        <f>S20-S21</f>
        <v>0</v>
      </c>
      <c r="T19" s="140">
        <f t="shared" ref="T19:T27" si="8">IFERROR(S19/P19,0)</f>
        <v>0</v>
      </c>
    </row>
    <row r="20" spans="1:20" ht="31.2" customHeight="1" x14ac:dyDescent="0.25">
      <c r="B20" s="151" t="s">
        <v>26</v>
      </c>
      <c r="C20" s="583" t="s">
        <v>540</v>
      </c>
      <c r="D20" s="443"/>
      <c r="F20" s="118"/>
      <c r="G20" s="92"/>
      <c r="H20" s="92"/>
      <c r="I20" s="92"/>
      <c r="J20" s="96">
        <f t="shared" si="6"/>
        <v>0</v>
      </c>
      <c r="K20" s="141">
        <f t="shared" si="0"/>
        <v>0</v>
      </c>
      <c r="M20" s="118"/>
      <c r="N20" s="515">
        <f t="shared" si="1"/>
        <v>0</v>
      </c>
      <c r="P20" s="118"/>
      <c r="Q20" s="515">
        <f>IFERROR(P20/M20,0)</f>
        <v>0</v>
      </c>
      <c r="S20" s="118"/>
      <c r="T20" s="515">
        <f>IFERROR(S20/P20,0)</f>
        <v>0</v>
      </c>
    </row>
    <row r="21" spans="1:20" ht="31.2" customHeight="1" thickBot="1" x14ac:dyDescent="0.3">
      <c r="B21" s="797" t="s">
        <v>37</v>
      </c>
      <c r="C21" s="798" t="s">
        <v>542</v>
      </c>
      <c r="D21" s="799"/>
      <c r="E21" s="242"/>
      <c r="F21" s="144"/>
      <c r="G21" s="145"/>
      <c r="H21" s="145"/>
      <c r="I21" s="145"/>
      <c r="J21" s="800">
        <f t="shared" si="6"/>
        <v>0</v>
      </c>
      <c r="K21" s="801">
        <f t="shared" ref="K21:K28" si="9">IFERROR(J21/D21,0)</f>
        <v>0</v>
      </c>
      <c r="M21" s="144"/>
      <c r="N21" s="801">
        <f t="shared" si="1"/>
        <v>0</v>
      </c>
      <c r="P21" s="144"/>
      <c r="Q21" s="801">
        <f t="shared" si="2"/>
        <v>0</v>
      </c>
      <c r="S21" s="144"/>
      <c r="T21" s="801">
        <f t="shared" si="8"/>
        <v>0</v>
      </c>
    </row>
    <row r="22" spans="1:20" ht="31.2" customHeight="1" thickBot="1" x14ac:dyDescent="0.3">
      <c r="A22" s="750" t="s">
        <v>226</v>
      </c>
      <c r="B22" s="104" t="s">
        <v>20</v>
      </c>
      <c r="C22" s="120" t="s">
        <v>246</v>
      </c>
      <c r="D22" s="121">
        <f>D23-D24</f>
        <v>0</v>
      </c>
      <c r="F22" s="89">
        <f t="shared" ref="F22:J22" si="10">F23-F24</f>
        <v>0</v>
      </c>
      <c r="G22" s="90">
        <f t="shared" si="10"/>
        <v>0</v>
      </c>
      <c r="H22" s="90">
        <f t="shared" si="10"/>
        <v>0</v>
      </c>
      <c r="I22" s="90">
        <f t="shared" si="10"/>
        <v>0</v>
      </c>
      <c r="J22" s="508">
        <f t="shared" si="10"/>
        <v>0</v>
      </c>
      <c r="K22" s="140">
        <f t="shared" si="9"/>
        <v>0</v>
      </c>
      <c r="M22" s="89">
        <f>M23-M24</f>
        <v>0</v>
      </c>
      <c r="N22" s="140">
        <f t="shared" si="1"/>
        <v>0</v>
      </c>
      <c r="P22" s="89">
        <f>P23-P24</f>
        <v>0</v>
      </c>
      <c r="Q22" s="140">
        <f t="shared" si="2"/>
        <v>0</v>
      </c>
      <c r="S22" s="89">
        <f>S23-S24</f>
        <v>0</v>
      </c>
      <c r="T22" s="140">
        <f t="shared" si="8"/>
        <v>0</v>
      </c>
    </row>
    <row r="23" spans="1:20" ht="31.2" customHeight="1" x14ac:dyDescent="0.25">
      <c r="B23" s="151" t="s">
        <v>28</v>
      </c>
      <c r="C23" s="583" t="s">
        <v>540</v>
      </c>
      <c r="D23" s="111"/>
      <c r="F23" s="66"/>
      <c r="G23" s="76"/>
      <c r="H23" s="76"/>
      <c r="I23" s="76"/>
      <c r="J23" s="96">
        <f t="shared" si="6"/>
        <v>0</v>
      </c>
      <c r="K23" s="141">
        <f t="shared" si="9"/>
        <v>0</v>
      </c>
      <c r="M23" s="66"/>
      <c r="N23" s="515">
        <f t="shared" si="1"/>
        <v>0</v>
      </c>
      <c r="P23" s="66"/>
      <c r="Q23" s="515">
        <f t="shared" si="2"/>
        <v>0</v>
      </c>
      <c r="S23" s="66"/>
      <c r="T23" s="515">
        <f t="shared" si="8"/>
        <v>0</v>
      </c>
    </row>
    <row r="24" spans="1:20" ht="31.2" customHeight="1" thickBot="1" x14ac:dyDescent="0.3">
      <c r="A24" s="751"/>
      <c r="B24" s="797" t="s">
        <v>29</v>
      </c>
      <c r="C24" s="798" t="s">
        <v>458</v>
      </c>
      <c r="D24" s="150"/>
      <c r="F24" s="93"/>
      <c r="G24" s="684"/>
      <c r="H24" s="684"/>
      <c r="I24" s="684"/>
      <c r="J24" s="800">
        <f t="shared" si="6"/>
        <v>0</v>
      </c>
      <c r="K24" s="801">
        <f t="shared" si="9"/>
        <v>0</v>
      </c>
      <c r="M24" s="93"/>
      <c r="N24" s="801">
        <f t="shared" si="1"/>
        <v>0</v>
      </c>
      <c r="P24" s="93"/>
      <c r="Q24" s="801">
        <f t="shared" si="2"/>
        <v>0</v>
      </c>
      <c r="S24" s="93"/>
      <c r="T24" s="801">
        <f t="shared" si="8"/>
        <v>0</v>
      </c>
    </row>
    <row r="25" spans="1:20" ht="31.2" customHeight="1" thickBot="1" x14ac:dyDescent="0.3">
      <c r="A25" s="750"/>
      <c r="B25" s="104" t="s">
        <v>21</v>
      </c>
      <c r="C25" s="120" t="s">
        <v>229</v>
      </c>
      <c r="D25" s="121">
        <f>D26-D27</f>
        <v>0</v>
      </c>
      <c r="F25" s="89">
        <f t="shared" ref="F25:J25" si="11">F26-F27</f>
        <v>0</v>
      </c>
      <c r="G25" s="90">
        <f t="shared" si="11"/>
        <v>0</v>
      </c>
      <c r="H25" s="90">
        <f t="shared" si="11"/>
        <v>0</v>
      </c>
      <c r="I25" s="90">
        <f t="shared" si="11"/>
        <v>0</v>
      </c>
      <c r="J25" s="508">
        <f t="shared" si="11"/>
        <v>0</v>
      </c>
      <c r="K25" s="140">
        <f t="shared" si="9"/>
        <v>0</v>
      </c>
      <c r="M25" s="89">
        <f>M26-M27</f>
        <v>0</v>
      </c>
      <c r="N25" s="140">
        <f t="shared" si="1"/>
        <v>0</v>
      </c>
      <c r="P25" s="89">
        <f>P26-P27</f>
        <v>0</v>
      </c>
      <c r="Q25" s="140">
        <f t="shared" si="2"/>
        <v>0</v>
      </c>
      <c r="S25" s="89">
        <f>S26-S27</f>
        <v>0</v>
      </c>
      <c r="T25" s="140">
        <f t="shared" si="8"/>
        <v>0</v>
      </c>
    </row>
    <row r="26" spans="1:20" ht="42" customHeight="1" x14ac:dyDescent="0.25">
      <c r="A26" s="751" t="s">
        <v>243</v>
      </c>
      <c r="B26" s="10" t="s">
        <v>33</v>
      </c>
      <c r="C26" s="13" t="s">
        <v>239</v>
      </c>
      <c r="D26" s="443"/>
      <c r="F26" s="118"/>
      <c r="G26" s="92"/>
      <c r="H26" s="92"/>
      <c r="I26" s="92"/>
      <c r="J26" s="511">
        <f>SUM(F26:I26)</f>
        <v>0</v>
      </c>
      <c r="K26" s="141">
        <f t="shared" si="9"/>
        <v>0</v>
      </c>
      <c r="M26" s="118"/>
      <c r="N26" s="141">
        <f t="shared" si="1"/>
        <v>0</v>
      </c>
      <c r="P26" s="118"/>
      <c r="Q26" s="141">
        <f t="shared" si="2"/>
        <v>0</v>
      </c>
      <c r="S26" s="118"/>
      <c r="T26" s="141">
        <f t="shared" si="8"/>
        <v>0</v>
      </c>
    </row>
    <row r="27" spans="1:20" ht="42" customHeight="1" thickBot="1" x14ac:dyDescent="0.3">
      <c r="A27" s="751" t="s">
        <v>243</v>
      </c>
      <c r="B27" s="147" t="s">
        <v>16</v>
      </c>
      <c r="C27" s="523" t="s">
        <v>240</v>
      </c>
      <c r="D27" s="149"/>
      <c r="F27" s="95"/>
      <c r="G27" s="94"/>
      <c r="H27" s="94"/>
      <c r="I27" s="94"/>
      <c r="J27" s="514">
        <f>SUM(F27:I27)</f>
        <v>0</v>
      </c>
      <c r="K27" s="146">
        <f t="shared" si="9"/>
        <v>0</v>
      </c>
      <c r="M27" s="95"/>
      <c r="N27" s="146">
        <f t="shared" si="1"/>
        <v>0</v>
      </c>
      <c r="P27" s="95"/>
      <c r="Q27" s="146">
        <f t="shared" si="2"/>
        <v>0</v>
      </c>
      <c r="S27" s="95"/>
      <c r="T27" s="146">
        <f t="shared" si="8"/>
        <v>0</v>
      </c>
    </row>
    <row r="28" spans="1:20" ht="31.2" customHeight="1" thickBot="1" x14ac:dyDescent="0.3">
      <c r="A28" s="750" t="s">
        <v>228</v>
      </c>
      <c r="B28" s="135">
        <v>5</v>
      </c>
      <c r="C28" s="136" t="s">
        <v>543</v>
      </c>
      <c r="D28" s="148"/>
      <c r="F28" s="137"/>
      <c r="G28" s="138"/>
      <c r="H28" s="138"/>
      <c r="I28" s="138"/>
      <c r="J28" s="509">
        <f>SUM(F28:I28)</f>
        <v>0</v>
      </c>
      <c r="K28" s="139">
        <f t="shared" si="9"/>
        <v>0</v>
      </c>
      <c r="M28" s="137"/>
      <c r="N28" s="139">
        <f t="shared" si="1"/>
        <v>0</v>
      </c>
      <c r="P28" s="137"/>
      <c r="Q28" s="139">
        <f>IFERROR(P28/M28,0)</f>
        <v>0</v>
      </c>
      <c r="S28" s="137"/>
      <c r="T28" s="139">
        <f>IFERROR(S28/P28,0)</f>
        <v>0</v>
      </c>
    </row>
    <row r="29" spans="1:20" x14ac:dyDescent="0.25">
      <c r="B29" s="190"/>
    </row>
    <row r="30" spans="1:20" x14ac:dyDescent="0.25">
      <c r="B30" s="190"/>
    </row>
  </sheetData>
  <mergeCells count="6">
    <mergeCell ref="S1:T1"/>
    <mergeCell ref="B4:C6"/>
    <mergeCell ref="F4:J4"/>
    <mergeCell ref="P4:Q4"/>
    <mergeCell ref="S4:T4"/>
    <mergeCell ref="M4:N4"/>
  </mergeCells>
  <conditionalFormatting sqref="C12">
    <cfRule type="cellIs" dxfId="90" priority="77" stopIfTrue="1" operator="equal">
      <formula>0</formula>
    </cfRule>
  </conditionalFormatting>
  <conditionalFormatting sqref="C13">
    <cfRule type="cellIs" dxfId="89" priority="63" stopIfTrue="1" operator="equal">
      <formula>0</formula>
    </cfRule>
  </conditionalFormatting>
  <conditionalFormatting sqref="C13">
    <cfRule type="cellIs" dxfId="88" priority="62" stopIfTrue="1" operator="equal">
      <formula>0</formula>
    </cfRule>
  </conditionalFormatting>
  <conditionalFormatting sqref="C14">
    <cfRule type="cellIs" dxfId="87" priority="74" stopIfTrue="1" operator="equal">
      <formula>0</formula>
    </cfRule>
  </conditionalFormatting>
  <conditionalFormatting sqref="C14">
    <cfRule type="cellIs" dxfId="86" priority="73" stopIfTrue="1" operator="equal">
      <formula>0</formula>
    </cfRule>
  </conditionalFormatting>
  <conditionalFormatting sqref="C15">
    <cfRule type="cellIs" dxfId="85" priority="68" stopIfTrue="1" operator="equal">
      <formula>0</formula>
    </cfRule>
  </conditionalFormatting>
  <conditionalFormatting sqref="C16">
    <cfRule type="cellIs" dxfId="84" priority="70" stopIfTrue="1" operator="equal">
      <formula>0</formula>
    </cfRule>
  </conditionalFormatting>
  <conditionalFormatting sqref="C15">
    <cfRule type="cellIs" dxfId="83" priority="67" stopIfTrue="1" operator="equal">
      <formula>0</formula>
    </cfRule>
  </conditionalFormatting>
  <conditionalFormatting sqref="C20">
    <cfRule type="cellIs" dxfId="82" priority="43" stopIfTrue="1" operator="equal">
      <formula>0</formula>
    </cfRule>
  </conditionalFormatting>
  <conditionalFormatting sqref="C16">
    <cfRule type="cellIs" dxfId="81" priority="60" stopIfTrue="1" operator="equal">
      <formula>0</formula>
    </cfRule>
  </conditionalFormatting>
  <conditionalFormatting sqref="C16">
    <cfRule type="cellIs" dxfId="80" priority="59" stopIfTrue="1" operator="equal">
      <formula>0</formula>
    </cfRule>
  </conditionalFormatting>
  <conditionalFormatting sqref="C21">
    <cfRule type="cellIs" dxfId="79" priority="48" stopIfTrue="1" operator="equal">
      <formula>0</formula>
    </cfRule>
  </conditionalFormatting>
  <conditionalFormatting sqref="C21">
    <cfRule type="cellIs" dxfId="78" priority="47" stopIfTrue="1" operator="equal">
      <formula>0</formula>
    </cfRule>
  </conditionalFormatting>
  <conditionalFormatting sqref="C20">
    <cfRule type="cellIs" dxfId="77" priority="42" stopIfTrue="1" operator="equal">
      <formula>0</formula>
    </cfRule>
  </conditionalFormatting>
  <conditionalFormatting sqref="C23">
    <cfRule type="cellIs" dxfId="76" priority="26" stopIfTrue="1" operator="equal">
      <formula>0</formula>
    </cfRule>
  </conditionalFormatting>
  <conditionalFormatting sqref="C24">
    <cfRule type="cellIs" dxfId="75" priority="29" stopIfTrue="1" operator="equal">
      <formula>0</formula>
    </cfRule>
  </conditionalFormatting>
  <conditionalFormatting sqref="C24">
    <cfRule type="cellIs" dxfId="74" priority="28" stopIfTrue="1" operator="equal">
      <formula>0</formula>
    </cfRule>
  </conditionalFormatting>
  <conditionalFormatting sqref="C23">
    <cfRule type="cellIs" dxfId="73" priority="27" stopIfTrue="1" operator="equal">
      <formula>0</formula>
    </cfRule>
  </conditionalFormatting>
  <conditionalFormatting sqref="C11">
    <cfRule type="cellIs" dxfId="72" priority="19" stopIfTrue="1" operator="equal">
      <formula>0</formula>
    </cfRule>
  </conditionalFormatting>
  <conditionalFormatting sqref="C9">
    <cfRule type="cellIs" dxfId="71" priority="18" stopIfTrue="1" operator="equal">
      <formula>0</formula>
    </cfRule>
  </conditionalFormatting>
  <conditionalFormatting sqref="C8">
    <cfRule type="cellIs" dxfId="70" priority="17" stopIfTrue="1" operator="equal">
      <formula>0</formula>
    </cfRule>
  </conditionalFormatting>
  <conditionalFormatting sqref="C27">
    <cfRule type="cellIs" dxfId="69" priority="11" stopIfTrue="1" operator="equal">
      <formula>0</formula>
    </cfRule>
  </conditionalFormatting>
  <conditionalFormatting sqref="C26">
    <cfRule type="cellIs" dxfId="68" priority="14" stopIfTrue="1" operator="equal">
      <formula>0</formula>
    </cfRule>
  </conditionalFormatting>
  <conditionalFormatting sqref="C26">
    <cfRule type="cellIs" dxfId="67" priority="13" stopIfTrue="1" operator="equal">
      <formula>0</formula>
    </cfRule>
  </conditionalFormatting>
  <conditionalFormatting sqref="C27">
    <cfRule type="cellIs" dxfId="66" priority="12" stopIfTrue="1" operator="equal">
      <formula>0</formula>
    </cfRule>
  </conditionalFormatting>
  <conditionalFormatting sqref="C10">
    <cfRule type="cellIs" dxfId="65" priority="10" stopIfTrue="1" operator="equal">
      <formula>0</formula>
    </cfRule>
  </conditionalFormatting>
  <conditionalFormatting sqref="C19">
    <cfRule type="cellIs" dxfId="64" priority="9" stopIfTrue="1" operator="equal">
      <formula>0</formula>
    </cfRule>
  </conditionalFormatting>
  <conditionalFormatting sqref="C22">
    <cfRule type="cellIs" dxfId="63" priority="8" stopIfTrue="1" operator="equal">
      <formula>0</formula>
    </cfRule>
  </conditionalFormatting>
  <conditionalFormatting sqref="C25">
    <cfRule type="cellIs" dxfId="62" priority="7" stopIfTrue="1" operator="equal">
      <formula>0</formula>
    </cfRule>
  </conditionalFormatting>
  <conditionalFormatting sqref="C28">
    <cfRule type="cellIs" dxfId="61" priority="4" stopIfTrue="1" operator="equal">
      <formula>0</formula>
    </cfRule>
  </conditionalFormatting>
  <conditionalFormatting sqref="C17:C18">
    <cfRule type="cellIs" dxfId="60" priority="3" stopIfTrue="1" operator="equal">
      <formula>0</formula>
    </cfRule>
  </conditionalFormatting>
  <conditionalFormatting sqref="C17:C18">
    <cfRule type="cellIs" dxfId="59" priority="2" stopIfTrue="1" operator="equal">
      <formula>0</formula>
    </cfRule>
  </conditionalFormatting>
  <conditionalFormatting sqref="C17:C18">
    <cfRule type="cellIs" dxfId="58" priority="1" stopIfTrue="1" operator="equal">
      <formula>0</formula>
    </cfRule>
  </conditionalFormatting>
  <pageMargins left="1.1811023622047245" right="0.39370078740157483" top="0.39370078740157483" bottom="1.1811023622047245" header="0.31496062992125984" footer="0.31496062992125984"/>
  <pageSetup paperSize="9"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7">
    <tabColor theme="9" tint="0.39997558519241921"/>
    <outlinePr summaryBelow="0"/>
    <pageSetUpPr fitToPage="1"/>
  </sheetPr>
  <dimension ref="A1:M60"/>
  <sheetViews>
    <sheetView view="pageBreakPreview" topLeftCell="B1" zoomScale="60" zoomScaleNormal="85" workbookViewId="0">
      <selection activeCell="M4" sqref="M4"/>
    </sheetView>
  </sheetViews>
  <sheetFormatPr defaultColWidth="8.88671875" defaultRowHeight="12" outlineLevelRow="1" outlineLevelCol="1" x14ac:dyDescent="0.25"/>
  <cols>
    <col min="1" max="1" width="15.6640625" style="178" hidden="1" customWidth="1" outlineLevel="1"/>
    <col min="2" max="2" width="7.6640625" style="178" customWidth="1" collapsed="1"/>
    <col min="3" max="3" width="46.6640625" style="178" customWidth="1"/>
    <col min="4" max="4" width="16" style="178" customWidth="1"/>
    <col min="5" max="5" width="15.6640625" style="178" customWidth="1"/>
    <col min="6" max="6" width="3.109375" style="178" customWidth="1"/>
    <col min="7" max="7" width="12.6640625" style="178" customWidth="1"/>
    <col min="8" max="8" width="2.6640625" style="178" customWidth="1"/>
    <col min="9" max="9" width="12.6640625" style="178" customWidth="1"/>
    <col min="10" max="10" width="3.109375" style="178" customWidth="1"/>
    <col min="11" max="11" width="8.88671875" style="178"/>
    <col min="12" max="12" width="3.109375" style="178" customWidth="1"/>
    <col min="13" max="16384" width="8.88671875" style="178"/>
  </cols>
  <sheetData>
    <row r="1" spans="1:13" ht="57" customHeight="1" x14ac:dyDescent="0.25">
      <c r="K1" s="970" t="s">
        <v>810</v>
      </c>
      <c r="L1" s="970"/>
      <c r="M1" s="970"/>
    </row>
    <row r="2" spans="1:13" ht="33" customHeight="1" x14ac:dyDescent="0.3">
      <c r="A2" s="40" t="s">
        <v>535</v>
      </c>
      <c r="C2" s="65" t="s">
        <v>175</v>
      </c>
      <c r="F2" s="189" t="s">
        <v>113</v>
      </c>
    </row>
    <row r="3" spans="1:13" ht="12.6" thickBot="1" x14ac:dyDescent="0.3">
      <c r="B3" s="167" t="s">
        <v>158</v>
      </c>
      <c r="C3" s="181" t="s">
        <v>0</v>
      </c>
      <c r="D3" s="86"/>
      <c r="E3" s="86"/>
      <c r="F3" s="189"/>
    </row>
    <row r="4" spans="1:13" ht="36" x14ac:dyDescent="0.25">
      <c r="B4" s="971" t="str">
        <f>+'3_ReIns'!B4:C6</f>
        <v>Лінії бізнесу</v>
      </c>
      <c r="C4" s="1021"/>
      <c r="D4" s="1020" t="str">
        <f>'4_LRC'!F4</f>
        <v>попередній рік (01.01.-31.12.20ХХ)</v>
      </c>
      <c r="E4" s="981"/>
      <c r="G4" s="702" t="s">
        <v>160</v>
      </c>
      <c r="H4" s="594"/>
      <c r="I4" s="701" t="s">
        <v>10</v>
      </c>
      <c r="J4" s="594"/>
      <c r="K4" s="701" t="s">
        <v>11</v>
      </c>
      <c r="L4" s="594"/>
      <c r="M4" s="701" t="s">
        <v>12</v>
      </c>
    </row>
    <row r="5" spans="1:13" s="169" customFormat="1" ht="33" customHeight="1" x14ac:dyDescent="0.25">
      <c r="B5" s="973"/>
      <c r="C5" s="1022"/>
      <c r="D5" s="185" t="s">
        <v>77</v>
      </c>
      <c r="E5" s="205">
        <v>44926</v>
      </c>
      <c r="G5" s="207">
        <v>44926</v>
      </c>
      <c r="I5" s="207">
        <v>44926</v>
      </c>
      <c r="K5" s="207">
        <f>+I5</f>
        <v>44926</v>
      </c>
      <c r="M5" s="220">
        <f>+I5</f>
        <v>44926</v>
      </c>
    </row>
    <row r="6" spans="1:13" s="169" customFormat="1" ht="13.2" customHeight="1" thickBot="1" x14ac:dyDescent="0.3">
      <c r="B6" s="975"/>
      <c r="C6" s="1023"/>
      <c r="D6" s="185" t="s">
        <v>5</v>
      </c>
      <c r="E6" s="221" t="s">
        <v>5</v>
      </c>
      <c r="G6" s="209" t="s">
        <v>9</v>
      </c>
      <c r="I6" s="209" t="s">
        <v>13</v>
      </c>
      <c r="K6" s="209" t="s">
        <v>13</v>
      </c>
      <c r="M6" s="222" t="s">
        <v>13</v>
      </c>
    </row>
    <row r="7" spans="1:13" s="175" customFormat="1" ht="12.6" thickBot="1" x14ac:dyDescent="0.3">
      <c r="B7" s="60">
        <v>1</v>
      </c>
      <c r="C7" s="239">
        <v>2</v>
      </c>
      <c r="D7" s="743">
        <v>3</v>
      </c>
      <c r="E7" s="744">
        <v>4</v>
      </c>
      <c r="G7" s="211">
        <v>5</v>
      </c>
      <c r="I7" s="211">
        <v>6</v>
      </c>
      <c r="K7" s="211">
        <v>7</v>
      </c>
      <c r="M7" s="211">
        <v>8</v>
      </c>
    </row>
    <row r="8" spans="1:13" x14ac:dyDescent="0.25">
      <c r="B8" s="36"/>
      <c r="C8" s="37" t="s">
        <v>120</v>
      </c>
      <c r="D8" s="25">
        <f>SUM(D9:D29)</f>
        <v>0</v>
      </c>
      <c r="E8" s="24">
        <f>SUM(E9:E29)</f>
        <v>0</v>
      </c>
      <c r="G8" s="29">
        <f>SUM(G9:G29)</f>
        <v>0</v>
      </c>
      <c r="I8" s="29">
        <f>SUM(I9:I29)</f>
        <v>0</v>
      </c>
      <c r="K8" s="29">
        <f>SUM(K9:K29)</f>
        <v>0</v>
      </c>
      <c r="M8" s="29">
        <f>SUM(M9:M29)</f>
        <v>0</v>
      </c>
    </row>
    <row r="9" spans="1:13" outlineLevel="1" x14ac:dyDescent="0.25">
      <c r="B9" s="105">
        <f>+'1_Prem'!B8</f>
        <v>1</v>
      </c>
      <c r="C9" s="42" t="str">
        <f>+'1_Prem'!C8</f>
        <v>Здоров’я (крім медичного страхування)</v>
      </c>
      <c r="D9" s="66"/>
      <c r="E9" s="84"/>
      <c r="G9" s="69"/>
      <c r="I9" s="69"/>
      <c r="K9" s="69"/>
      <c r="M9" s="69"/>
    </row>
    <row r="10" spans="1:13" ht="15.6" customHeight="1" outlineLevel="1" x14ac:dyDescent="0.25">
      <c r="B10" s="105">
        <f>+'1_Prem'!B9</f>
        <v>2</v>
      </c>
      <c r="C10" s="42" t="str">
        <f>+'1_Prem'!C9</f>
        <v>Здоров’я (медичне страхування)</v>
      </c>
      <c r="D10" s="66"/>
      <c r="E10" s="84"/>
      <c r="G10" s="69"/>
      <c r="I10" s="69"/>
      <c r="K10" s="69"/>
      <c r="M10" s="69"/>
    </row>
    <row r="11" spans="1:13" ht="24" outlineLevel="1" x14ac:dyDescent="0.25">
      <c r="B11" s="105">
        <f>+'1_Prem'!B10</f>
        <v>3</v>
      </c>
      <c r="C11" s="42" t="str">
        <f>+'1_Prem'!C10</f>
        <v>Обов’язкове страхування цивільної відповідальності власників  наземних транспортних засобів (ОСЦПВ)</v>
      </c>
      <c r="D11" s="66"/>
      <c r="E11" s="84"/>
      <c r="G11" s="69"/>
      <c r="I11" s="69"/>
      <c r="K11" s="69"/>
      <c r="M11" s="69"/>
    </row>
    <row r="12" spans="1:13" outlineLevel="1" x14ac:dyDescent="0.25">
      <c r="B12" s="105">
        <f>+'1_Prem'!B11</f>
        <v>4</v>
      </c>
      <c r="C12" s="42" t="str">
        <f>+'1_Prem'!C11</f>
        <v>“Зелена картка”</v>
      </c>
      <c r="D12" s="66"/>
      <c r="E12" s="84"/>
      <c r="G12" s="69"/>
      <c r="I12" s="69"/>
      <c r="K12" s="69"/>
      <c r="M12" s="69"/>
    </row>
    <row r="13" spans="1:13" outlineLevel="1" x14ac:dyDescent="0.25">
      <c r="B13" s="105">
        <f>+'1_Prem'!B12</f>
        <v>5</v>
      </c>
      <c r="C13" s="42" t="str">
        <f>+'1_Prem'!C12</f>
        <v>Інша моторна відповідальність</v>
      </c>
      <c r="D13" s="66"/>
      <c r="E13" s="84"/>
      <c r="G13" s="69"/>
      <c r="I13" s="69"/>
      <c r="K13" s="69"/>
      <c r="M13" s="69"/>
    </row>
    <row r="14" spans="1:13" outlineLevel="1" x14ac:dyDescent="0.25">
      <c r="B14" s="105">
        <f>+'1_Prem'!B13</f>
        <v>6</v>
      </c>
      <c r="C14" s="42" t="str">
        <f>+'1_Prem'!C13</f>
        <v>КАСКО</v>
      </c>
      <c r="D14" s="66"/>
      <c r="E14" s="84"/>
      <c r="G14" s="69"/>
      <c r="I14" s="69"/>
      <c r="K14" s="69"/>
      <c r="M14" s="69"/>
    </row>
    <row r="15" spans="1:13" ht="14.4" customHeight="1" outlineLevel="1" x14ac:dyDescent="0.25">
      <c r="B15" s="105">
        <f>+'1_Prem'!B14</f>
        <v>7</v>
      </c>
      <c r="C15" s="42" t="str">
        <f>+'1_Prem'!C14</f>
        <v>МАТ-майно</v>
      </c>
      <c r="D15" s="66"/>
      <c r="E15" s="84"/>
      <c r="G15" s="69"/>
      <c r="I15" s="69"/>
      <c r="K15" s="69"/>
      <c r="M15" s="69"/>
    </row>
    <row r="16" spans="1:13" outlineLevel="1" x14ac:dyDescent="0.25">
      <c r="B16" s="105">
        <f>+'1_Prem'!B15</f>
        <v>8</v>
      </c>
      <c r="C16" s="42" t="str">
        <f>+'1_Prem'!C15</f>
        <v>МАТ-відповідальність</v>
      </c>
      <c r="D16" s="66"/>
      <c r="E16" s="84"/>
      <c r="G16" s="69"/>
      <c r="I16" s="69"/>
      <c r="K16" s="69"/>
      <c r="M16" s="69"/>
    </row>
    <row r="17" spans="1:13" outlineLevel="1" x14ac:dyDescent="0.25">
      <c r="B17" s="105">
        <f>+'1_Prem'!B16</f>
        <v>9</v>
      </c>
      <c r="C17" s="42" t="str">
        <f>+'1_Prem'!C16</f>
        <v>Майно, крім страхування сільськогосподарської продукції</v>
      </c>
      <c r="D17" s="66"/>
      <c r="E17" s="84"/>
      <c r="G17" s="69"/>
      <c r="I17" s="69"/>
      <c r="K17" s="69"/>
      <c r="M17" s="69"/>
    </row>
    <row r="18" spans="1:13" ht="24" outlineLevel="1" x14ac:dyDescent="0.25">
      <c r="B18" s="105">
        <f>+'1_Prem'!B17</f>
        <v>10</v>
      </c>
      <c r="C18" s="42" t="str">
        <f>+'1_Prem'!C17</f>
        <v>Майно (страхування сільськогосподарської продукції з державною підтримкою)</v>
      </c>
      <c r="D18" s="66"/>
      <c r="E18" s="84"/>
      <c r="G18" s="69"/>
      <c r="I18" s="69"/>
      <c r="K18" s="69"/>
      <c r="M18" s="69"/>
    </row>
    <row r="19" spans="1:13" ht="24" outlineLevel="1" x14ac:dyDescent="0.25">
      <c r="B19" s="105">
        <f>+'1_Prem'!B18</f>
        <v>11</v>
      </c>
      <c r="C19" s="42" t="str">
        <f>+'1_Prem'!C18</f>
        <v>Майно (страхування сільськогосподарської продукції без державної підтримки)</v>
      </c>
      <c r="D19" s="66"/>
      <c r="E19" s="84"/>
      <c r="G19" s="69"/>
      <c r="I19" s="69"/>
      <c r="K19" s="69"/>
      <c r="M19" s="69"/>
    </row>
    <row r="20" spans="1:13" ht="36" outlineLevel="1" x14ac:dyDescent="0.25">
      <c r="B20" s="105">
        <f>+'1_Prem'!B19</f>
        <v>12</v>
      </c>
      <c r="C20" s="42" t="str">
        <f>+'1_Prem'!C19</f>
        <v>Відповідальність (крім страхування відповідальності оператора ядерної установки та крім страхування відповідальності суб’єкта митного режиму)</v>
      </c>
      <c r="D20" s="66"/>
      <c r="E20" s="84"/>
      <c r="G20" s="69"/>
      <c r="I20" s="69"/>
      <c r="K20" s="69"/>
      <c r="M20" s="69"/>
    </row>
    <row r="21" spans="1:13" ht="31.2" customHeight="1" outlineLevel="1" x14ac:dyDescent="0.25">
      <c r="B21" s="105">
        <f>+'1_Prem'!B20</f>
        <v>13</v>
      </c>
      <c r="C21" s="42" t="str">
        <f>+'1_Prem'!C20</f>
        <v>Страхування відповідальності суб’єкта митного режиму</v>
      </c>
      <c r="D21" s="66"/>
      <c r="E21" s="84"/>
      <c r="G21" s="69"/>
      <c r="I21" s="69"/>
      <c r="K21" s="69"/>
      <c r="M21" s="69"/>
    </row>
    <row r="22" spans="1:13" ht="24" outlineLevel="1" x14ac:dyDescent="0.25">
      <c r="B22" s="105">
        <f>+'1_Prem'!B21</f>
        <v>14</v>
      </c>
      <c r="C22" s="42" t="str">
        <f>+'1_Prem'!C21</f>
        <v>Страхування відповідальності оператора ядерної установки</v>
      </c>
      <c r="D22" s="66"/>
      <c r="E22" s="84"/>
      <c r="G22" s="69"/>
      <c r="I22" s="69"/>
      <c r="K22" s="69"/>
      <c r="M22" s="69"/>
    </row>
    <row r="23" spans="1:13" outlineLevel="1" x14ac:dyDescent="0.25">
      <c r="B23" s="105">
        <f>+'1_Prem'!B22</f>
        <v>15</v>
      </c>
      <c r="C23" s="42" t="str">
        <f>+'1_Prem'!C22</f>
        <v>Кредит, порука</v>
      </c>
      <c r="D23" s="66"/>
      <c r="E23" s="84"/>
      <c r="G23" s="69"/>
      <c r="I23" s="69"/>
      <c r="K23" s="69"/>
      <c r="M23" s="69"/>
    </row>
    <row r="24" spans="1:13" outlineLevel="1" x14ac:dyDescent="0.25">
      <c r="B24" s="105">
        <f>+'1_Prem'!B23</f>
        <v>16</v>
      </c>
      <c r="C24" s="42" t="str">
        <f>+'1_Prem'!C23</f>
        <v>Судові витрати</v>
      </c>
      <c r="D24" s="66"/>
      <c r="E24" s="84"/>
      <c r="G24" s="69"/>
      <c r="I24" s="69"/>
      <c r="K24" s="69"/>
      <c r="M24" s="69"/>
    </row>
    <row r="25" spans="1:13" outlineLevel="1" x14ac:dyDescent="0.25">
      <c r="B25" s="105">
        <f>+'1_Prem'!B24</f>
        <v>17</v>
      </c>
      <c r="C25" s="42" t="str">
        <f>+'1_Prem'!C24</f>
        <v>Асистанс</v>
      </c>
      <c r="D25" s="66"/>
      <c r="E25" s="84"/>
      <c r="G25" s="69"/>
      <c r="I25" s="69"/>
      <c r="K25" s="69"/>
      <c r="M25" s="69"/>
    </row>
    <row r="26" spans="1:13" outlineLevel="1" x14ac:dyDescent="0.25">
      <c r="B26" s="105">
        <f>+'1_Prem'!B25</f>
        <v>18</v>
      </c>
      <c r="C26" s="42" t="str">
        <f>+'1_Prem'!C25</f>
        <v>Фінансові ризики</v>
      </c>
      <c r="D26" s="66"/>
      <c r="E26" s="84"/>
      <c r="G26" s="69"/>
      <c r="I26" s="69"/>
      <c r="K26" s="69"/>
      <c r="M26" s="69"/>
    </row>
    <row r="27" spans="1:13" ht="38.4" customHeight="1" outlineLevel="1" x14ac:dyDescent="0.25">
      <c r="B27" s="105">
        <f>+'Line - Map'!A23</f>
        <v>19</v>
      </c>
      <c r="C27" s="42" t="str">
        <f>+'Line - Map'!B23</f>
        <v>Ануїтети за договорами страхування іншого, ніж страхування життя, і пов’язані із зобов’язаннями страхування здоров’я</v>
      </c>
      <c r="D27" s="66"/>
      <c r="E27" s="84"/>
      <c r="G27" s="69"/>
      <c r="I27" s="69"/>
      <c r="K27" s="69"/>
      <c r="M27" s="69"/>
    </row>
    <row r="28" spans="1:13" ht="38.4" customHeight="1" outlineLevel="1" thickBot="1" x14ac:dyDescent="0.3">
      <c r="B28" s="348">
        <v>20</v>
      </c>
      <c r="C28" s="349" t="str">
        <f>+'Line - Map'!B24</f>
        <v>Ануїтети за договорами страхування іншого, ніж страхування життя, і пов’язані з іншими зобов’язаннями</v>
      </c>
      <c r="D28" s="144"/>
      <c r="E28" s="380"/>
      <c r="G28" s="381"/>
      <c r="I28" s="381"/>
      <c r="K28" s="381"/>
      <c r="M28" s="381"/>
    </row>
    <row r="29" spans="1:13" ht="28.2" customHeight="1" outlineLevel="1" thickBot="1" x14ac:dyDescent="0.3">
      <c r="B29" s="358"/>
      <c r="C29" s="378" t="s">
        <v>517</v>
      </c>
      <c r="D29" s="371"/>
      <c r="E29" s="498"/>
      <c r="G29" s="374"/>
      <c r="I29" s="374"/>
      <c r="K29" s="374"/>
      <c r="M29" s="374"/>
    </row>
    <row r="31" spans="1:13" ht="18" customHeight="1" x14ac:dyDescent="0.25"/>
    <row r="32" spans="1:13" ht="31.2" customHeight="1" x14ac:dyDescent="0.25">
      <c r="A32" s="40" t="str">
        <f>A2</f>
        <v xml:space="preserve"> IRB 10011, H032=01, Код  лінії бізнесу (довідник Н011)</v>
      </c>
      <c r="C32" s="806" t="s">
        <v>499</v>
      </c>
      <c r="F32" s="189" t="s">
        <v>113</v>
      </c>
    </row>
    <row r="33" spans="2:13" ht="12.6" thickBot="1" x14ac:dyDescent="0.3">
      <c r="B33" s="167" t="s">
        <v>158</v>
      </c>
      <c r="C33" s="181" t="s">
        <v>0</v>
      </c>
    </row>
    <row r="34" spans="2:13" s="169" customFormat="1" ht="36" x14ac:dyDescent="0.25">
      <c r="B34" s="971" t="str">
        <f>B4</f>
        <v>Лінії бізнесу</v>
      </c>
      <c r="C34" s="1021"/>
      <c r="D34" s="1020" t="str">
        <f>D4</f>
        <v>попередній рік (01.01.-31.12.20ХХ)</v>
      </c>
      <c r="E34" s="981"/>
      <c r="G34" s="233" t="s">
        <v>160</v>
      </c>
      <c r="I34" s="204" t="s">
        <v>10</v>
      </c>
      <c r="K34" s="204" t="s">
        <v>11</v>
      </c>
      <c r="M34" s="204" t="s">
        <v>12</v>
      </c>
    </row>
    <row r="35" spans="2:13" s="169" customFormat="1" ht="33" customHeight="1" x14ac:dyDescent="0.25">
      <c r="B35" s="973"/>
      <c r="C35" s="1022"/>
      <c r="D35" s="185" t="s">
        <v>77</v>
      </c>
      <c r="E35" s="205">
        <v>44926</v>
      </c>
      <c r="G35" s="207">
        <v>44926</v>
      </c>
      <c r="I35" s="207">
        <v>44926</v>
      </c>
      <c r="K35" s="207">
        <f>+I35</f>
        <v>44926</v>
      </c>
      <c r="M35" s="220">
        <f>+I35</f>
        <v>44926</v>
      </c>
    </row>
    <row r="36" spans="2:13" s="169" customFormat="1" ht="12.6" thickBot="1" x14ac:dyDescent="0.3">
      <c r="B36" s="975"/>
      <c r="C36" s="1023"/>
      <c r="D36" s="185" t="s">
        <v>5</v>
      </c>
      <c r="E36" s="221" t="s">
        <v>5</v>
      </c>
      <c r="G36" s="209" t="s">
        <v>9</v>
      </c>
      <c r="I36" s="209" t="s">
        <v>13</v>
      </c>
      <c r="K36" s="209" t="s">
        <v>13</v>
      </c>
      <c r="M36" s="222" t="s">
        <v>13</v>
      </c>
    </row>
    <row r="37" spans="2:13" s="175" customFormat="1" ht="12.6" thickBot="1" x14ac:dyDescent="0.3">
      <c r="B37" s="60">
        <v>1</v>
      </c>
      <c r="C37" s="239">
        <v>2</v>
      </c>
      <c r="D37" s="743">
        <v>3</v>
      </c>
      <c r="E37" s="742">
        <v>4</v>
      </c>
      <c r="G37" s="211">
        <v>5</v>
      </c>
      <c r="I37" s="211">
        <v>6</v>
      </c>
      <c r="K37" s="211">
        <v>7</v>
      </c>
      <c r="M37" s="211">
        <v>8</v>
      </c>
    </row>
    <row r="38" spans="2:13" x14ac:dyDescent="0.25">
      <c r="B38" s="36"/>
      <c r="C38" s="37" t="s">
        <v>120</v>
      </c>
      <c r="D38" s="25">
        <f>SUM(D39:D59)</f>
        <v>0</v>
      </c>
      <c r="E38" s="24">
        <f>SUM(E39:E59)</f>
        <v>0</v>
      </c>
      <c r="G38" s="29">
        <f>SUM(G39:G59)</f>
        <v>0</v>
      </c>
      <c r="I38" s="29">
        <f>SUM(I39:I59)</f>
        <v>0</v>
      </c>
      <c r="K38" s="29">
        <f>SUM(K39:K59)</f>
        <v>0</v>
      </c>
      <c r="M38" s="29">
        <f>SUM(M39:M59)</f>
        <v>0</v>
      </c>
    </row>
    <row r="39" spans="2:13" outlineLevel="1" x14ac:dyDescent="0.25">
      <c r="B39" s="105">
        <f t="shared" ref="B39:B58" si="0">B9</f>
        <v>1</v>
      </c>
      <c r="C39" s="42" t="str">
        <f t="shared" ref="C39:C59" si="1">C9</f>
        <v>Здоров’я (крім медичного страхування)</v>
      </c>
      <c r="D39" s="66"/>
      <c r="E39" s="84"/>
      <c r="G39" s="69"/>
      <c r="I39" s="69"/>
      <c r="K39" s="69"/>
      <c r="M39" s="69"/>
    </row>
    <row r="40" spans="2:13" ht="15.6" customHeight="1" outlineLevel="1" x14ac:dyDescent="0.25">
      <c r="B40" s="105">
        <f t="shared" si="0"/>
        <v>2</v>
      </c>
      <c r="C40" s="42" t="str">
        <f t="shared" si="1"/>
        <v>Здоров’я (медичне страхування)</v>
      </c>
      <c r="D40" s="66"/>
      <c r="E40" s="84"/>
      <c r="G40" s="69"/>
      <c r="I40" s="69"/>
      <c r="K40" s="69"/>
      <c r="M40" s="69"/>
    </row>
    <row r="41" spans="2:13" ht="24" outlineLevel="1" x14ac:dyDescent="0.25">
      <c r="B41" s="105">
        <f t="shared" si="0"/>
        <v>3</v>
      </c>
      <c r="C41" s="42" t="str">
        <f t="shared" si="1"/>
        <v>Обов’язкове страхування цивільної відповідальності власників  наземних транспортних засобів (ОСЦПВ)</v>
      </c>
      <c r="D41" s="66"/>
      <c r="E41" s="84"/>
      <c r="G41" s="69"/>
      <c r="I41" s="69"/>
      <c r="K41" s="69"/>
      <c r="M41" s="69"/>
    </row>
    <row r="42" spans="2:13" outlineLevel="1" x14ac:dyDescent="0.25">
      <c r="B42" s="105">
        <f t="shared" si="0"/>
        <v>4</v>
      </c>
      <c r="C42" s="42" t="str">
        <f t="shared" si="1"/>
        <v>“Зелена картка”</v>
      </c>
      <c r="D42" s="66"/>
      <c r="E42" s="84"/>
      <c r="G42" s="69"/>
      <c r="I42" s="69"/>
      <c r="K42" s="69"/>
      <c r="M42" s="69"/>
    </row>
    <row r="43" spans="2:13" outlineLevel="1" x14ac:dyDescent="0.25">
      <c r="B43" s="105">
        <f t="shared" si="0"/>
        <v>5</v>
      </c>
      <c r="C43" s="42" t="str">
        <f t="shared" si="1"/>
        <v>Інша моторна відповідальність</v>
      </c>
      <c r="D43" s="66"/>
      <c r="E43" s="84"/>
      <c r="G43" s="69"/>
      <c r="I43" s="69"/>
      <c r="K43" s="69"/>
      <c r="M43" s="69"/>
    </row>
    <row r="44" spans="2:13" outlineLevel="1" x14ac:dyDescent="0.25">
      <c r="B44" s="105">
        <f t="shared" si="0"/>
        <v>6</v>
      </c>
      <c r="C44" s="42" t="str">
        <f t="shared" si="1"/>
        <v>КАСКО</v>
      </c>
      <c r="D44" s="66"/>
      <c r="E44" s="84"/>
      <c r="G44" s="69"/>
      <c r="I44" s="69"/>
      <c r="K44" s="69"/>
      <c r="M44" s="69"/>
    </row>
    <row r="45" spans="2:13" ht="14.4" customHeight="1" outlineLevel="1" x14ac:dyDescent="0.25">
      <c r="B45" s="105">
        <f t="shared" si="0"/>
        <v>7</v>
      </c>
      <c r="C45" s="42" t="str">
        <f t="shared" si="1"/>
        <v>МАТ-майно</v>
      </c>
      <c r="D45" s="66"/>
      <c r="E45" s="84"/>
      <c r="G45" s="69"/>
      <c r="I45" s="69"/>
      <c r="K45" s="69"/>
      <c r="M45" s="69"/>
    </row>
    <row r="46" spans="2:13" outlineLevel="1" x14ac:dyDescent="0.25">
      <c r="B46" s="105">
        <f t="shared" si="0"/>
        <v>8</v>
      </c>
      <c r="C46" s="42" t="str">
        <f t="shared" si="1"/>
        <v>МАТ-відповідальність</v>
      </c>
      <c r="D46" s="66"/>
      <c r="E46" s="84"/>
      <c r="G46" s="69"/>
      <c r="I46" s="69"/>
      <c r="K46" s="69"/>
      <c r="M46" s="69"/>
    </row>
    <row r="47" spans="2:13" outlineLevel="1" x14ac:dyDescent="0.25">
      <c r="B47" s="105">
        <f t="shared" si="0"/>
        <v>9</v>
      </c>
      <c r="C47" s="42" t="str">
        <f t="shared" si="1"/>
        <v>Майно, крім страхування сільськогосподарської продукції</v>
      </c>
      <c r="D47" s="66"/>
      <c r="E47" s="84"/>
      <c r="G47" s="69"/>
      <c r="I47" s="69"/>
      <c r="K47" s="69"/>
      <c r="M47" s="69"/>
    </row>
    <row r="48" spans="2:13" ht="24" outlineLevel="1" x14ac:dyDescent="0.25">
      <c r="B48" s="105">
        <f t="shared" si="0"/>
        <v>10</v>
      </c>
      <c r="C48" s="42" t="str">
        <f t="shared" si="1"/>
        <v>Майно (страхування сільськогосподарської продукції з державною підтримкою)</v>
      </c>
      <c r="D48" s="66"/>
      <c r="E48" s="84"/>
      <c r="G48" s="69"/>
      <c r="I48" s="69"/>
      <c r="K48" s="69"/>
      <c r="M48" s="69"/>
    </row>
    <row r="49" spans="2:13" ht="24" outlineLevel="1" x14ac:dyDescent="0.25">
      <c r="B49" s="105">
        <f t="shared" si="0"/>
        <v>11</v>
      </c>
      <c r="C49" s="42" t="str">
        <f t="shared" si="1"/>
        <v>Майно (страхування сільськогосподарської продукції без державної підтримки)</v>
      </c>
      <c r="D49" s="66"/>
      <c r="E49" s="84"/>
      <c r="G49" s="69"/>
      <c r="I49" s="69"/>
      <c r="K49" s="69"/>
      <c r="M49" s="69"/>
    </row>
    <row r="50" spans="2:13" ht="36" outlineLevel="1" x14ac:dyDescent="0.25">
      <c r="B50" s="105">
        <f t="shared" si="0"/>
        <v>12</v>
      </c>
      <c r="C50" s="42" t="str">
        <f t="shared" si="1"/>
        <v>Відповідальність (крім страхування відповідальності оператора ядерної установки та крім страхування відповідальності суб’єкта митного режиму)</v>
      </c>
      <c r="D50" s="66"/>
      <c r="E50" s="84"/>
      <c r="G50" s="69"/>
      <c r="I50" s="69"/>
      <c r="K50" s="69"/>
      <c r="M50" s="69"/>
    </row>
    <row r="51" spans="2:13" ht="24" customHeight="1" outlineLevel="1" x14ac:dyDescent="0.25">
      <c r="B51" s="105">
        <f t="shared" si="0"/>
        <v>13</v>
      </c>
      <c r="C51" s="42" t="str">
        <f t="shared" si="1"/>
        <v>Страхування відповідальності суб’єкта митного режиму</v>
      </c>
      <c r="D51" s="66"/>
      <c r="E51" s="84"/>
      <c r="G51" s="69"/>
      <c r="I51" s="69"/>
      <c r="K51" s="69"/>
      <c r="M51" s="69"/>
    </row>
    <row r="52" spans="2:13" ht="24" outlineLevel="1" x14ac:dyDescent="0.25">
      <c r="B52" s="105">
        <f t="shared" si="0"/>
        <v>14</v>
      </c>
      <c r="C52" s="42" t="str">
        <f t="shared" si="1"/>
        <v>Страхування відповідальності оператора ядерної установки</v>
      </c>
      <c r="D52" s="66"/>
      <c r="E52" s="84"/>
      <c r="G52" s="69"/>
      <c r="I52" s="69"/>
      <c r="K52" s="69"/>
      <c r="M52" s="69"/>
    </row>
    <row r="53" spans="2:13" outlineLevel="1" x14ac:dyDescent="0.25">
      <c r="B53" s="105">
        <f t="shared" si="0"/>
        <v>15</v>
      </c>
      <c r="C53" s="42" t="str">
        <f t="shared" si="1"/>
        <v>Кредит, порука</v>
      </c>
      <c r="D53" s="66"/>
      <c r="E53" s="84"/>
      <c r="G53" s="69"/>
      <c r="I53" s="69"/>
      <c r="K53" s="69"/>
      <c r="M53" s="69"/>
    </row>
    <row r="54" spans="2:13" outlineLevel="1" x14ac:dyDescent="0.25">
      <c r="B54" s="105">
        <f t="shared" si="0"/>
        <v>16</v>
      </c>
      <c r="C54" s="42" t="str">
        <f t="shared" si="1"/>
        <v>Судові витрати</v>
      </c>
      <c r="D54" s="66"/>
      <c r="E54" s="84"/>
      <c r="G54" s="69"/>
      <c r="I54" s="69"/>
      <c r="K54" s="69"/>
      <c r="M54" s="69"/>
    </row>
    <row r="55" spans="2:13" outlineLevel="1" x14ac:dyDescent="0.25">
      <c r="B55" s="105">
        <f t="shared" si="0"/>
        <v>17</v>
      </c>
      <c r="C55" s="42" t="str">
        <f t="shared" si="1"/>
        <v>Асистанс</v>
      </c>
      <c r="D55" s="66"/>
      <c r="E55" s="84"/>
      <c r="G55" s="69"/>
      <c r="I55" s="69"/>
      <c r="K55" s="69"/>
      <c r="M55" s="69"/>
    </row>
    <row r="56" spans="2:13" outlineLevel="1" x14ac:dyDescent="0.25">
      <c r="B56" s="105">
        <f t="shared" si="0"/>
        <v>18</v>
      </c>
      <c r="C56" s="42" t="str">
        <f t="shared" si="1"/>
        <v>Фінансові ризики</v>
      </c>
      <c r="D56" s="66"/>
      <c r="E56" s="84"/>
      <c r="G56" s="69"/>
      <c r="I56" s="69"/>
      <c r="K56" s="69"/>
      <c r="M56" s="69"/>
    </row>
    <row r="57" spans="2:13" ht="41.4" customHeight="1" outlineLevel="1" x14ac:dyDescent="0.25">
      <c r="B57" s="105">
        <f t="shared" si="0"/>
        <v>19</v>
      </c>
      <c r="C57" s="42" t="str">
        <f t="shared" si="1"/>
        <v>Ануїтети за договорами страхування іншого, ніж страхування життя, і пов’язані із зобов’язаннями страхування здоров’я</v>
      </c>
      <c r="D57" s="66"/>
      <c r="E57" s="84"/>
      <c r="G57" s="69"/>
      <c r="I57" s="69"/>
      <c r="K57" s="69"/>
      <c r="M57" s="69"/>
    </row>
    <row r="58" spans="2:13" ht="45" customHeight="1" outlineLevel="1" thickBot="1" x14ac:dyDescent="0.3">
      <c r="B58" s="348">
        <f t="shared" si="0"/>
        <v>20</v>
      </c>
      <c r="C58" s="349" t="str">
        <f t="shared" si="1"/>
        <v>Ануїтети за договорами страхування іншого, ніж страхування життя, і пов’язані з іншими зобов’язаннями</v>
      </c>
      <c r="D58" s="144"/>
      <c r="E58" s="380"/>
      <c r="G58" s="381"/>
      <c r="I58" s="381"/>
      <c r="K58" s="381"/>
      <c r="M58" s="381"/>
    </row>
    <row r="59" spans="2:13" ht="28.2" customHeight="1" outlineLevel="1" thickBot="1" x14ac:dyDescent="0.3">
      <c r="B59" s="358"/>
      <c r="C59" s="378" t="str">
        <f t="shared" si="1"/>
        <v>Інші лінії бізнесу (сумарно)</v>
      </c>
      <c r="D59" s="371"/>
      <c r="E59" s="498"/>
      <c r="G59" s="374"/>
      <c r="I59" s="374"/>
      <c r="K59" s="374"/>
      <c r="M59" s="374"/>
    </row>
    <row r="60" spans="2:13" x14ac:dyDescent="0.25">
      <c r="C60" s="181"/>
      <c r="D60" s="179"/>
      <c r="E60" s="180"/>
      <c r="G60" s="179"/>
      <c r="K60" s="180"/>
      <c r="M60" s="180"/>
    </row>
  </sheetData>
  <mergeCells count="5">
    <mergeCell ref="D4:E4"/>
    <mergeCell ref="B4:C6"/>
    <mergeCell ref="B34:C36"/>
    <mergeCell ref="D34:E34"/>
    <mergeCell ref="K1:M1"/>
  </mergeCells>
  <conditionalFormatting sqref="D9:E29 G9:G29 I9:I29 K9:K29 M9:M29 G39:G59 I39:I59 K39:K59 M39:M59">
    <cfRule type="expression" dxfId="57" priority="1023">
      <formula>$E$3="ні"</formula>
    </cfRule>
  </conditionalFormatting>
  <conditionalFormatting sqref="D39:E59">
    <cfRule type="expression" dxfId="56" priority="1">
      <formula>$E$3="ні"</formula>
    </cfRule>
  </conditionalFormatting>
  <hyperlinks>
    <hyperlink ref="B33" location="'Line - Map'!A1" display="'Line - Map'!A1"/>
    <hyperlink ref="B3" location="'Line - Map'!A1" display="'Line - Map'!A1"/>
  </hyperlinks>
  <pageMargins left="1.1811023622047245" right="0.39370078740157483" top="0.39370078740157483" bottom="1.1811023622047245" header="0.31496062992125984" footer="0.31496062992125984"/>
  <pageSetup paperSize="9" scale="5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6">
    <tabColor theme="9" tint="0.39997558519241921"/>
    <outlinePr summaryBelow="0"/>
  </sheetPr>
  <dimension ref="A1:Q46"/>
  <sheetViews>
    <sheetView view="pageBreakPreview" topLeftCell="B22" zoomScale="60" zoomScaleNormal="85" workbookViewId="0">
      <selection activeCell="O23" sqref="O23"/>
    </sheetView>
  </sheetViews>
  <sheetFormatPr defaultColWidth="8.88671875" defaultRowHeight="12" outlineLevelRow="1" outlineLevelCol="1" x14ac:dyDescent="0.25"/>
  <cols>
    <col min="1" max="1" width="34.33203125" style="745" hidden="1" customWidth="1" outlineLevel="1"/>
    <col min="2" max="2" width="6" style="232" customWidth="1" collapsed="1"/>
    <col min="3" max="3" width="77.5546875" style="178" customWidth="1"/>
    <col min="4" max="4" width="20.88671875" style="179" customWidth="1"/>
    <col min="5" max="5" width="2.33203125" style="178" customWidth="1"/>
    <col min="6" max="6" width="22.6640625" style="179" customWidth="1"/>
    <col min="7" max="7" width="16.109375" style="180" customWidth="1"/>
    <col min="8" max="8" width="2.33203125" style="178" customWidth="1"/>
    <col min="9" max="9" width="15.88671875" style="178" customWidth="1"/>
    <col min="10" max="10" width="15.109375" style="180" customWidth="1"/>
    <col min="11" max="11" width="2.33203125" style="178" customWidth="1"/>
    <col min="12" max="12" width="8.88671875" style="178"/>
    <col min="13" max="13" width="16.5546875" style="180" customWidth="1"/>
    <col min="14" max="14" width="2.33203125" style="178" customWidth="1"/>
    <col min="15" max="15" width="8.88671875" style="178"/>
    <col min="16" max="16" width="16.5546875" style="180" customWidth="1"/>
    <col min="17" max="16384" width="8.88671875" style="178"/>
  </cols>
  <sheetData>
    <row r="1" spans="1:17" ht="37.799999999999997" customHeight="1" x14ac:dyDescent="0.25">
      <c r="N1" s="970" t="s">
        <v>810</v>
      </c>
      <c r="O1" s="970"/>
      <c r="P1" s="970"/>
    </row>
    <row r="2" spans="1:17" ht="22.8" x14ac:dyDescent="0.25">
      <c r="C2" s="804" t="s">
        <v>782</v>
      </c>
      <c r="D2" s="178"/>
      <c r="F2" s="178"/>
    </row>
    <row r="3" spans="1:17" ht="12.6" thickBot="1" x14ac:dyDescent="0.3">
      <c r="C3" s="654" t="s">
        <v>0</v>
      </c>
    </row>
    <row r="4" spans="1:17" s="318" customFormat="1" ht="22.2" customHeight="1" x14ac:dyDescent="0.3">
      <c r="A4" s="937"/>
      <c r="B4" s="1037" t="s">
        <v>742</v>
      </c>
      <c r="C4" s="1038"/>
      <c r="D4" s="702" t="s">
        <v>7</v>
      </c>
      <c r="F4" s="1004" t="str">
        <f>'1_Prem'!F3</f>
        <v>рік, в якому подається План діяльності</v>
      </c>
      <c r="G4" s="1006"/>
      <c r="I4" s="1004" t="str">
        <f>'1_Prem'!M3</f>
        <v>наступний рік</v>
      </c>
      <c r="J4" s="1006"/>
      <c r="L4" s="1004" t="s">
        <v>11</v>
      </c>
      <c r="M4" s="1006"/>
      <c r="O4" s="1004" t="s">
        <v>12</v>
      </c>
      <c r="P4" s="1006"/>
    </row>
    <row r="5" spans="1:17" s="318" customFormat="1" ht="31.2" customHeight="1" x14ac:dyDescent="0.3">
      <c r="A5" s="937"/>
      <c r="B5" s="1039"/>
      <c r="C5" s="1040"/>
      <c r="D5" s="853" t="s">
        <v>6</v>
      </c>
      <c r="F5" s="925" t="s">
        <v>6</v>
      </c>
      <c r="G5" s="938" t="s">
        <v>14</v>
      </c>
      <c r="H5" s="594"/>
      <c r="I5" s="925" t="s">
        <v>6</v>
      </c>
      <c r="J5" s="938" t="s">
        <v>14</v>
      </c>
      <c r="K5" s="594"/>
      <c r="L5" s="925" t="s">
        <v>6</v>
      </c>
      <c r="M5" s="938" t="s">
        <v>14</v>
      </c>
      <c r="N5" s="594"/>
      <c r="O5" s="925" t="s">
        <v>6</v>
      </c>
      <c r="P5" s="938" t="s">
        <v>14</v>
      </c>
    </row>
    <row r="6" spans="1:17" s="318" customFormat="1" ht="19.2" customHeight="1" thickBot="1" x14ac:dyDescent="0.35">
      <c r="A6" s="937"/>
      <c r="B6" s="1039"/>
      <c r="C6" s="1040"/>
      <c r="D6" s="934" t="s">
        <v>5</v>
      </c>
      <c r="E6" s="594"/>
      <c r="F6" s="939" t="s">
        <v>9</v>
      </c>
      <c r="G6" s="928" t="s">
        <v>15</v>
      </c>
      <c r="H6" s="594"/>
      <c r="I6" s="939" t="s">
        <v>13</v>
      </c>
      <c r="J6" s="928" t="s">
        <v>15</v>
      </c>
      <c r="K6" s="594"/>
      <c r="L6" s="939" t="s">
        <v>13</v>
      </c>
      <c r="M6" s="928" t="s">
        <v>15</v>
      </c>
      <c r="N6" s="594"/>
      <c r="O6" s="939" t="s">
        <v>13</v>
      </c>
      <c r="P6" s="928" t="s">
        <v>15</v>
      </c>
    </row>
    <row r="7" spans="1:17" ht="12.6" thickBot="1" x14ac:dyDescent="0.3">
      <c r="B7" s="704">
        <v>1</v>
      </c>
      <c r="C7" s="239">
        <v>2</v>
      </c>
      <c r="D7" s="231">
        <v>3</v>
      </c>
      <c r="E7" s="169"/>
      <c r="F7" s="200">
        <v>4</v>
      </c>
      <c r="G7" s="329" t="s">
        <v>207</v>
      </c>
      <c r="H7" s="169"/>
      <c r="I7" s="200">
        <v>6</v>
      </c>
      <c r="J7" s="329" t="s">
        <v>208</v>
      </c>
      <c r="K7" s="169"/>
      <c r="L7" s="200">
        <v>8</v>
      </c>
      <c r="M7" s="329" t="s">
        <v>209</v>
      </c>
      <c r="N7" s="169"/>
      <c r="O7" s="200">
        <v>10</v>
      </c>
      <c r="P7" s="329" t="s">
        <v>210</v>
      </c>
    </row>
    <row r="8" spans="1:17" s="189" customFormat="1" ht="21.6" customHeight="1" thickBot="1" x14ac:dyDescent="0.3">
      <c r="A8" s="463"/>
      <c r="B8" s="20"/>
      <c r="C8" s="125" t="s">
        <v>35</v>
      </c>
      <c r="D8" s="122"/>
      <c r="F8" s="21"/>
      <c r="G8" s="22">
        <f>'1_Prem'!K7</f>
        <v>0</v>
      </c>
      <c r="I8" s="21"/>
      <c r="J8" s="22">
        <f>'1_Prem'!R7</f>
        <v>0</v>
      </c>
      <c r="L8" s="21"/>
      <c r="M8" s="22">
        <f>'1_Prem'!U7</f>
        <v>0</v>
      </c>
      <c r="O8" s="21"/>
      <c r="P8" s="22">
        <f>'1_Prem'!X7</f>
        <v>0</v>
      </c>
      <c r="Q8" s="178"/>
    </row>
    <row r="9" spans="1:17" s="189" customFormat="1" ht="21.6" customHeight="1" thickBot="1" x14ac:dyDescent="0.3">
      <c r="A9" s="463" t="s">
        <v>651</v>
      </c>
      <c r="B9" s="20"/>
      <c r="C9" s="125" t="s">
        <v>693</v>
      </c>
      <c r="D9" s="122">
        <f>'2_Commis'!D8+D22+D30+D21-D12+D13+D42</f>
        <v>0</v>
      </c>
      <c r="F9" s="21">
        <f>'2_Commis'!K8+F22+F30+F21-F12+F13+F42</f>
        <v>0</v>
      </c>
      <c r="G9" s="22">
        <f>IFERROR(F9/D9,0)</f>
        <v>0</v>
      </c>
      <c r="I9" s="21">
        <f>'2_Commis'!R8+I22+I30+I21-I12+I13+I42</f>
        <v>0</v>
      </c>
      <c r="J9" s="22">
        <f>IFERROR(I9/F9,0)</f>
        <v>0</v>
      </c>
      <c r="L9" s="21">
        <f>'2_Commis'!U8+L22+L30+L21-L12+L13+L42</f>
        <v>0</v>
      </c>
      <c r="M9" s="22">
        <f>IFERROR(L9/I9,0)</f>
        <v>0</v>
      </c>
      <c r="O9" s="21">
        <f>'2_Commis'!X8+O22+O30+O21-O12+O13+O42</f>
        <v>0</v>
      </c>
      <c r="P9" s="22">
        <f>IFERROR(O9/L9,0)</f>
        <v>0</v>
      </c>
      <c r="Q9" s="178"/>
    </row>
    <row r="10" spans="1:17" s="189" customFormat="1" ht="21.6" customHeight="1" thickBot="1" x14ac:dyDescent="0.3">
      <c r="A10" s="463" t="s">
        <v>652</v>
      </c>
      <c r="B10" s="20"/>
      <c r="C10" s="125" t="s">
        <v>694</v>
      </c>
      <c r="D10" s="122">
        <f>'2_Commis'!D8+D22+D30-D18+D21+D42-D12+D13+D43</f>
        <v>0</v>
      </c>
      <c r="F10" s="21">
        <f>'2_Commis'!K8+F22+F30-F18+F21+F42-F12+F13+F43</f>
        <v>0</v>
      </c>
      <c r="G10" s="22">
        <f>IFERROR(F10/D10,0)</f>
        <v>0</v>
      </c>
      <c r="I10" s="21">
        <f>'2_Commis'!R8+I22+I30-I18+I21+I42-I12+I13+I43</f>
        <v>0</v>
      </c>
      <c r="J10" s="22">
        <f>IFERROR(I10/F10,0)</f>
        <v>0</v>
      </c>
      <c r="L10" s="21">
        <f>'2_Commis'!U8+L22+L30-L18+L21+L42-L12+L13+L43</f>
        <v>0</v>
      </c>
      <c r="M10" s="22">
        <f>IFERROR(L10/I10,0)</f>
        <v>0</v>
      </c>
      <c r="O10" s="21">
        <f>'2_Commis'!X8+O22+O30-O18+O21+O42-O12+O13+O43</f>
        <v>0</v>
      </c>
      <c r="P10" s="22">
        <f>IFERROR(O10/L10,0)</f>
        <v>0</v>
      </c>
      <c r="Q10" s="178"/>
    </row>
    <row r="11" spans="1:17" ht="23.4" thickBot="1" x14ac:dyDescent="0.3">
      <c r="A11" s="453"/>
      <c r="B11" s="113" t="s">
        <v>18</v>
      </c>
      <c r="C11" s="444" t="s">
        <v>537</v>
      </c>
      <c r="D11" s="620">
        <f>-D12+D13-D14</f>
        <v>0</v>
      </c>
      <c r="F11" s="621">
        <f>-F12+F13-F14</f>
        <v>0</v>
      </c>
      <c r="G11" s="622">
        <f>IFERROR(F11/D11,0)</f>
        <v>0</v>
      </c>
      <c r="I11" s="621">
        <f>-I12+I13-I14</f>
        <v>0</v>
      </c>
      <c r="J11" s="622">
        <f>IFERROR(I11/F11,0)</f>
        <v>0</v>
      </c>
      <c r="L11" s="621">
        <f>-L12+L13-L14</f>
        <v>0</v>
      </c>
      <c r="M11" s="622">
        <f t="shared" ref="M11:M29" si="0">IFERROR(L11/I11,0)</f>
        <v>0</v>
      </c>
      <c r="O11" s="621">
        <f>-O12+O13-O14</f>
        <v>0</v>
      </c>
      <c r="P11" s="622">
        <f t="shared" ref="P11:P29" si="1">IFERROR(O11/L11,0)</f>
        <v>0</v>
      </c>
    </row>
    <row r="12" spans="1:17" ht="24" outlineLevel="1" x14ac:dyDescent="0.25">
      <c r="A12" s="463" t="s">
        <v>529</v>
      </c>
      <c r="B12" s="15" t="s">
        <v>23</v>
      </c>
      <c r="C12" s="13" t="s">
        <v>536</v>
      </c>
      <c r="D12" s="623"/>
      <c r="F12" s="624"/>
      <c r="G12" s="625">
        <f t="shared" ref="G12:G24" si="2">IFERROR(F12/D12,0)</f>
        <v>0</v>
      </c>
      <c r="I12" s="624"/>
      <c r="J12" s="625">
        <f t="shared" ref="J12:J24" si="3">IFERROR(I12/F12,0)</f>
        <v>0</v>
      </c>
      <c r="L12" s="624"/>
      <c r="M12" s="625">
        <f t="shared" si="0"/>
        <v>0</v>
      </c>
      <c r="O12" s="624"/>
      <c r="P12" s="625">
        <f t="shared" si="1"/>
        <v>0</v>
      </c>
    </row>
    <row r="13" spans="1:17" s="6" customFormat="1" ht="16.2" customHeight="1" outlineLevel="1" x14ac:dyDescent="0.25">
      <c r="A13" s="463" t="s">
        <v>646</v>
      </c>
      <c r="B13" s="16" t="s">
        <v>24</v>
      </c>
      <c r="C13" s="9" t="s">
        <v>644</v>
      </c>
      <c r="D13" s="626"/>
      <c r="E13" s="178"/>
      <c r="F13" s="627"/>
      <c r="G13" s="628">
        <f>IFERROR(F13/D13,0)</f>
        <v>0</v>
      </c>
      <c r="H13" s="178"/>
      <c r="I13" s="627"/>
      <c r="J13" s="628">
        <f>IFERROR(I13/F13,0)</f>
        <v>0</v>
      </c>
      <c r="K13" s="178"/>
      <c r="L13" s="627"/>
      <c r="M13" s="628">
        <f>IFERROR(L13/I13,0)</f>
        <v>0</v>
      </c>
      <c r="N13" s="178"/>
      <c r="O13" s="627"/>
      <c r="P13" s="628">
        <f>IFERROR(O13/L13,0)</f>
        <v>0</v>
      </c>
    </row>
    <row r="14" spans="1:17" s="524" customFormat="1" ht="34.200000000000003" customHeight="1" outlineLevel="1" thickBot="1" x14ac:dyDescent="0.3">
      <c r="A14" s="463" t="s">
        <v>60</v>
      </c>
      <c r="B14" s="645" t="s">
        <v>645</v>
      </c>
      <c r="C14" s="646" t="s">
        <v>213</v>
      </c>
      <c r="D14" s="634"/>
      <c r="E14" s="178"/>
      <c r="F14" s="629"/>
      <c r="G14" s="630">
        <f t="shared" si="2"/>
        <v>0</v>
      </c>
      <c r="H14" s="178"/>
      <c r="I14" s="629"/>
      <c r="J14" s="630">
        <f t="shared" si="3"/>
        <v>0</v>
      </c>
      <c r="K14" s="178"/>
      <c r="L14" s="629"/>
      <c r="M14" s="630">
        <f t="shared" si="0"/>
        <v>0</v>
      </c>
      <c r="N14" s="178"/>
      <c r="O14" s="629"/>
      <c r="P14" s="630">
        <f t="shared" si="1"/>
        <v>0</v>
      </c>
    </row>
    <row r="15" spans="1:17" ht="34.799999999999997" thickBot="1" x14ac:dyDescent="0.3">
      <c r="A15" s="453"/>
      <c r="B15" s="18" t="s">
        <v>19</v>
      </c>
      <c r="C15" s="445" t="s">
        <v>695</v>
      </c>
      <c r="D15" s="638">
        <f>-D16+D17-D18-D19+D20+D21</f>
        <v>0</v>
      </c>
      <c r="F15" s="631">
        <f>-F16+F17-F18-F19+F20+F21</f>
        <v>0</v>
      </c>
      <c r="G15" s="622">
        <f t="shared" si="2"/>
        <v>0</v>
      </c>
      <c r="I15" s="631">
        <f>-I16+I17-I18-I19+I20+I21</f>
        <v>0</v>
      </c>
      <c r="J15" s="622">
        <f t="shared" si="3"/>
        <v>0</v>
      </c>
      <c r="L15" s="631">
        <f>-L16+L17-L18-L19+L20+L21</f>
        <v>0</v>
      </c>
      <c r="M15" s="622">
        <f t="shared" si="0"/>
        <v>0</v>
      </c>
      <c r="O15" s="631">
        <f>-O16+O17-O18-O19+O20+O21</f>
        <v>0</v>
      </c>
      <c r="P15" s="622">
        <f t="shared" si="1"/>
        <v>0</v>
      </c>
    </row>
    <row r="16" spans="1:17" s="524" customFormat="1" outlineLevel="1" x14ac:dyDescent="0.25">
      <c r="A16" s="463" t="s">
        <v>61</v>
      </c>
      <c r="B16" s="15" t="s">
        <v>26</v>
      </c>
      <c r="C16" s="13" t="s">
        <v>57</v>
      </c>
      <c r="D16" s="632"/>
      <c r="E16" s="178"/>
      <c r="F16" s="633"/>
      <c r="G16" s="630">
        <f t="shared" si="2"/>
        <v>0</v>
      </c>
      <c r="H16" s="178"/>
      <c r="I16" s="633"/>
      <c r="J16" s="630">
        <f t="shared" si="3"/>
        <v>0</v>
      </c>
      <c r="K16" s="178"/>
      <c r="L16" s="633"/>
      <c r="M16" s="630">
        <f t="shared" si="0"/>
        <v>0</v>
      </c>
      <c r="N16" s="178"/>
      <c r="O16" s="633"/>
      <c r="P16" s="630">
        <f t="shared" si="1"/>
        <v>0</v>
      </c>
    </row>
    <row r="17" spans="1:16" ht="17.399999999999999" customHeight="1" outlineLevel="1" x14ac:dyDescent="0.25">
      <c r="A17" s="463" t="s">
        <v>654</v>
      </c>
      <c r="B17" s="16" t="s">
        <v>37</v>
      </c>
      <c r="C17" s="9" t="s">
        <v>806</v>
      </c>
      <c r="D17" s="703"/>
      <c r="F17" s="637"/>
      <c r="G17" s="630">
        <f>IFERROR(F17/D17,0)</f>
        <v>0</v>
      </c>
      <c r="I17" s="637"/>
      <c r="J17" s="630">
        <f>IFERROR(I17/F17,0)</f>
        <v>0</v>
      </c>
      <c r="L17" s="637"/>
      <c r="M17" s="630">
        <f>IFERROR(L17/I17,0)</f>
        <v>0</v>
      </c>
      <c r="O17" s="637"/>
      <c r="P17" s="630">
        <f>IFERROR(O17/L17,0)</f>
        <v>0</v>
      </c>
    </row>
    <row r="18" spans="1:16" outlineLevel="1" x14ac:dyDescent="0.25">
      <c r="A18" s="463" t="s">
        <v>59</v>
      </c>
      <c r="B18" s="506" t="s">
        <v>36</v>
      </c>
      <c r="C18" s="119" t="s">
        <v>215</v>
      </c>
      <c r="D18" s="632"/>
      <c r="F18" s="633"/>
      <c r="G18" s="630">
        <f t="shared" si="2"/>
        <v>0</v>
      </c>
      <c r="I18" s="633"/>
      <c r="J18" s="630">
        <f t="shared" si="3"/>
        <v>0</v>
      </c>
      <c r="L18" s="633"/>
      <c r="M18" s="630">
        <f t="shared" si="0"/>
        <v>0</v>
      </c>
      <c r="O18" s="633"/>
      <c r="P18" s="630">
        <f t="shared" si="1"/>
        <v>0</v>
      </c>
    </row>
    <row r="19" spans="1:16" s="524" customFormat="1" outlineLevel="1" x14ac:dyDescent="0.25">
      <c r="A19" s="463" t="s">
        <v>214</v>
      </c>
      <c r="B19" s="506" t="s">
        <v>38</v>
      </c>
      <c r="C19" s="119" t="s">
        <v>220</v>
      </c>
      <c r="D19" s="636"/>
      <c r="E19" s="178"/>
      <c r="F19" s="637"/>
      <c r="G19" s="630">
        <f t="shared" si="2"/>
        <v>0</v>
      </c>
      <c r="H19" s="178"/>
      <c r="I19" s="637"/>
      <c r="J19" s="630">
        <f t="shared" si="3"/>
        <v>0</v>
      </c>
      <c r="K19" s="178"/>
      <c r="L19" s="637"/>
      <c r="M19" s="630">
        <f t="shared" si="0"/>
        <v>0</v>
      </c>
      <c r="N19" s="178"/>
      <c r="O19" s="637"/>
      <c r="P19" s="630">
        <f t="shared" si="1"/>
        <v>0</v>
      </c>
    </row>
    <row r="20" spans="1:16" outlineLevel="1" x14ac:dyDescent="0.25">
      <c r="A20" s="463" t="s">
        <v>506</v>
      </c>
      <c r="B20" s="16" t="s">
        <v>504</v>
      </c>
      <c r="C20" s="119" t="s">
        <v>505</v>
      </c>
      <c r="D20" s="634"/>
      <c r="F20" s="635"/>
      <c r="G20" s="630">
        <f>IFERROR(F20/D20,0)</f>
        <v>0</v>
      </c>
      <c r="I20" s="637"/>
      <c r="J20" s="630">
        <f>IFERROR(I20/F20,0)</f>
        <v>0</v>
      </c>
      <c r="L20" s="637"/>
      <c r="M20" s="630">
        <f>IFERROR(L20/I20,0)</f>
        <v>0</v>
      </c>
      <c r="O20" s="637"/>
      <c r="P20" s="630">
        <f>IFERROR(O20/L20,0)</f>
        <v>0</v>
      </c>
    </row>
    <row r="21" spans="1:16" ht="12.6" outlineLevel="1" thickBot="1" x14ac:dyDescent="0.3">
      <c r="A21" s="463" t="s">
        <v>62</v>
      </c>
      <c r="B21" s="16" t="s">
        <v>655</v>
      </c>
      <c r="C21" s="119" t="s">
        <v>221</v>
      </c>
      <c r="D21" s="634"/>
      <c r="F21" s="635"/>
      <c r="G21" s="630">
        <f t="shared" si="2"/>
        <v>0</v>
      </c>
      <c r="I21" s="635"/>
      <c r="J21" s="630">
        <f t="shared" si="3"/>
        <v>0</v>
      </c>
      <c r="L21" s="635"/>
      <c r="M21" s="630">
        <f t="shared" si="0"/>
        <v>0</v>
      </c>
      <c r="O21" s="635"/>
      <c r="P21" s="630">
        <f t="shared" si="1"/>
        <v>0</v>
      </c>
    </row>
    <row r="22" spans="1:16" ht="23.4" thickBot="1" x14ac:dyDescent="0.3">
      <c r="A22" s="453"/>
      <c r="B22" s="18" t="s">
        <v>20</v>
      </c>
      <c r="C22" s="445" t="s">
        <v>216</v>
      </c>
      <c r="D22" s="638">
        <f>SUM(D23:D29)</f>
        <v>0</v>
      </c>
      <c r="F22" s="639">
        <f>SUM(F23:F29)</f>
        <v>0</v>
      </c>
      <c r="G22" s="622">
        <f t="shared" si="2"/>
        <v>0</v>
      </c>
      <c r="I22" s="639">
        <f>SUM(I23:I29)</f>
        <v>0</v>
      </c>
      <c r="J22" s="622">
        <f t="shared" si="3"/>
        <v>0</v>
      </c>
      <c r="L22" s="639">
        <f>SUM(L23:L29)</f>
        <v>0</v>
      </c>
      <c r="M22" s="622">
        <f t="shared" si="0"/>
        <v>0</v>
      </c>
      <c r="O22" s="639">
        <f>SUM(O23:O29)</f>
        <v>0</v>
      </c>
      <c r="P22" s="622">
        <f t="shared" si="1"/>
        <v>0</v>
      </c>
    </row>
    <row r="23" spans="1:16" ht="18" customHeight="1" outlineLevel="1" x14ac:dyDescent="0.25">
      <c r="A23" s="1041" t="s">
        <v>428</v>
      </c>
      <c r="B23" s="16" t="s">
        <v>28</v>
      </c>
      <c r="C23" s="9" t="s">
        <v>429</v>
      </c>
      <c r="D23" s="632"/>
      <c r="F23" s="633"/>
      <c r="G23" s="630">
        <f t="shared" si="2"/>
        <v>0</v>
      </c>
      <c r="I23" s="633"/>
      <c r="J23" s="630">
        <f t="shared" si="3"/>
        <v>0</v>
      </c>
      <c r="L23" s="633"/>
      <c r="M23" s="630">
        <f t="shared" si="0"/>
        <v>0</v>
      </c>
      <c r="O23" s="633"/>
      <c r="P23" s="630">
        <f t="shared" si="1"/>
        <v>0</v>
      </c>
    </row>
    <row r="24" spans="1:16" ht="28.2" customHeight="1" outlineLevel="1" x14ac:dyDescent="0.25">
      <c r="A24" s="1041"/>
      <c r="B24" s="16" t="s">
        <v>29</v>
      </c>
      <c r="C24" s="9" t="s">
        <v>430</v>
      </c>
      <c r="D24" s="632"/>
      <c r="F24" s="633"/>
      <c r="G24" s="630">
        <f t="shared" si="2"/>
        <v>0</v>
      </c>
      <c r="I24" s="637"/>
      <c r="J24" s="630">
        <f t="shared" si="3"/>
        <v>0</v>
      </c>
      <c r="L24" s="637"/>
      <c r="M24" s="630">
        <f>IFERROR(L24/I24,0)</f>
        <v>0</v>
      </c>
      <c r="O24" s="637"/>
      <c r="P24" s="630">
        <f>IFERROR(O24/L24,0)</f>
        <v>0</v>
      </c>
    </row>
    <row r="25" spans="1:16" ht="16.8" customHeight="1" outlineLevel="1" x14ac:dyDescent="0.25">
      <c r="A25" s="1041"/>
      <c r="B25" s="16" t="s">
        <v>30</v>
      </c>
      <c r="C25" s="9" t="s">
        <v>115</v>
      </c>
      <c r="D25" s="636"/>
      <c r="F25" s="637"/>
      <c r="G25" s="630">
        <f t="shared" ref="G25:G33" si="4">IFERROR(F25/D25,0)</f>
        <v>0</v>
      </c>
      <c r="I25" s="637"/>
      <c r="J25" s="630">
        <f t="shared" ref="J25:J33" si="5">IFERROR(I25/F25,0)</f>
        <v>0</v>
      </c>
      <c r="L25" s="637"/>
      <c r="M25" s="630">
        <f t="shared" si="0"/>
        <v>0</v>
      </c>
      <c r="O25" s="637"/>
      <c r="P25" s="630">
        <f t="shared" si="1"/>
        <v>0</v>
      </c>
    </row>
    <row r="26" spans="1:16" ht="16.2" customHeight="1" outlineLevel="1" x14ac:dyDescent="0.25">
      <c r="A26" s="1041"/>
      <c r="B26" s="16" t="s">
        <v>31</v>
      </c>
      <c r="C26" s="9" t="s">
        <v>431</v>
      </c>
      <c r="D26" s="636"/>
      <c r="F26" s="637"/>
      <c r="G26" s="630">
        <f t="shared" si="4"/>
        <v>0</v>
      </c>
      <c r="I26" s="637"/>
      <c r="J26" s="630">
        <f t="shared" si="5"/>
        <v>0</v>
      </c>
      <c r="L26" s="637"/>
      <c r="M26" s="630">
        <f t="shared" si="0"/>
        <v>0</v>
      </c>
      <c r="O26" s="637"/>
      <c r="P26" s="630">
        <f t="shared" si="1"/>
        <v>0</v>
      </c>
    </row>
    <row r="27" spans="1:16" outlineLevel="1" x14ac:dyDescent="0.25">
      <c r="A27" s="1041"/>
      <c r="B27" s="16" t="s">
        <v>32</v>
      </c>
      <c r="C27" s="9" t="s">
        <v>783</v>
      </c>
      <c r="D27" s="636"/>
      <c r="F27" s="637"/>
      <c r="G27" s="630">
        <f t="shared" si="4"/>
        <v>0</v>
      </c>
      <c r="I27" s="637"/>
      <c r="J27" s="630">
        <f t="shared" si="5"/>
        <v>0</v>
      </c>
      <c r="L27" s="637"/>
      <c r="M27" s="630">
        <f>IFERROR(L27/I27,0)</f>
        <v>0</v>
      </c>
      <c r="O27" s="637"/>
      <c r="P27" s="630">
        <f>IFERROR(O27/L27,0)</f>
        <v>0</v>
      </c>
    </row>
    <row r="28" spans="1:16" ht="19.2" customHeight="1" outlineLevel="1" x14ac:dyDescent="0.25">
      <c r="A28" s="1041"/>
      <c r="B28" s="16" t="s">
        <v>51</v>
      </c>
      <c r="C28" s="9" t="s">
        <v>432</v>
      </c>
      <c r="D28" s="636"/>
      <c r="F28" s="637"/>
      <c r="G28" s="630">
        <f t="shared" si="4"/>
        <v>0</v>
      </c>
      <c r="I28" s="637"/>
      <c r="J28" s="630">
        <f t="shared" si="5"/>
        <v>0</v>
      </c>
      <c r="L28" s="637"/>
      <c r="M28" s="630">
        <f t="shared" si="0"/>
        <v>0</v>
      </c>
      <c r="O28" s="637"/>
      <c r="P28" s="630">
        <f t="shared" si="1"/>
        <v>0</v>
      </c>
    </row>
    <row r="29" spans="1:16" ht="12.6" outlineLevel="1" thickBot="1" x14ac:dyDescent="0.3">
      <c r="A29" s="1041"/>
      <c r="B29" s="16" t="s">
        <v>52</v>
      </c>
      <c r="C29" s="9" t="s">
        <v>433</v>
      </c>
      <c r="D29" s="636"/>
      <c r="F29" s="637"/>
      <c r="G29" s="630">
        <f t="shared" si="4"/>
        <v>0</v>
      </c>
      <c r="I29" s="637"/>
      <c r="J29" s="630">
        <f t="shared" si="5"/>
        <v>0</v>
      </c>
      <c r="L29" s="637"/>
      <c r="M29" s="630">
        <f t="shared" si="0"/>
        <v>0</v>
      </c>
      <c r="O29" s="637"/>
      <c r="P29" s="630">
        <f t="shared" si="1"/>
        <v>0</v>
      </c>
    </row>
    <row r="30" spans="1:16" ht="23.4" thickBot="1" x14ac:dyDescent="0.3">
      <c r="A30" s="453"/>
      <c r="B30" s="18" t="s">
        <v>21</v>
      </c>
      <c r="C30" s="445" t="s">
        <v>114</v>
      </c>
      <c r="D30" s="638">
        <f>SUM(D31:D37)</f>
        <v>0</v>
      </c>
      <c r="F30" s="639">
        <f>SUM(F31:F37)</f>
        <v>0</v>
      </c>
      <c r="G30" s="622">
        <f t="shared" si="4"/>
        <v>0</v>
      </c>
      <c r="I30" s="639">
        <f>SUM(I31:I37)</f>
        <v>0</v>
      </c>
      <c r="J30" s="622">
        <f t="shared" si="5"/>
        <v>0</v>
      </c>
      <c r="L30" s="639">
        <f>SUM(L31:L37)</f>
        <v>0</v>
      </c>
      <c r="M30" s="622">
        <f t="shared" ref="M30:M36" si="6">IFERROR(L30/I30,0)</f>
        <v>0</v>
      </c>
      <c r="O30" s="639">
        <f>SUM(O31:O37)</f>
        <v>0</v>
      </c>
      <c r="P30" s="622">
        <f t="shared" ref="P30:P36" si="7">IFERROR(O30/L30,0)</f>
        <v>0</v>
      </c>
    </row>
    <row r="31" spans="1:16" ht="19.2" customHeight="1" outlineLevel="1" x14ac:dyDescent="0.25">
      <c r="A31" s="1041" t="s">
        <v>434</v>
      </c>
      <c r="B31" s="16" t="s">
        <v>33</v>
      </c>
      <c r="C31" s="446" t="s">
        <v>429</v>
      </c>
      <c r="D31" s="632"/>
      <c r="F31" s="633"/>
      <c r="G31" s="630">
        <f t="shared" si="4"/>
        <v>0</v>
      </c>
      <c r="I31" s="633"/>
      <c r="J31" s="630">
        <f t="shared" si="5"/>
        <v>0</v>
      </c>
      <c r="L31" s="633"/>
      <c r="M31" s="630">
        <f t="shared" si="6"/>
        <v>0</v>
      </c>
      <c r="O31" s="633"/>
      <c r="P31" s="630">
        <f t="shared" si="7"/>
        <v>0</v>
      </c>
    </row>
    <row r="32" spans="1:16" ht="30" customHeight="1" outlineLevel="1" x14ac:dyDescent="0.25">
      <c r="A32" s="1041"/>
      <c r="B32" s="16" t="s">
        <v>16</v>
      </c>
      <c r="C32" s="446" t="s">
        <v>430</v>
      </c>
      <c r="D32" s="632"/>
      <c r="F32" s="633"/>
      <c r="G32" s="630">
        <f t="shared" si="4"/>
        <v>0</v>
      </c>
      <c r="I32" s="637"/>
      <c r="J32" s="630">
        <f t="shared" si="5"/>
        <v>0</v>
      </c>
      <c r="L32" s="637"/>
      <c r="M32" s="630">
        <f>IFERROR(L32/I32,0)</f>
        <v>0</v>
      </c>
      <c r="O32" s="637"/>
      <c r="P32" s="630">
        <f>IFERROR(O32/L32,0)</f>
        <v>0</v>
      </c>
    </row>
    <row r="33" spans="1:16" ht="16.8" customHeight="1" outlineLevel="1" x14ac:dyDescent="0.25">
      <c r="A33" s="1041"/>
      <c r="B33" s="16" t="s">
        <v>34</v>
      </c>
      <c r="C33" s="446" t="s">
        <v>115</v>
      </c>
      <c r="D33" s="632"/>
      <c r="F33" s="633"/>
      <c r="G33" s="630">
        <f t="shared" si="4"/>
        <v>0</v>
      </c>
      <c r="I33" s="637"/>
      <c r="J33" s="630">
        <f t="shared" si="5"/>
        <v>0</v>
      </c>
      <c r="L33" s="637"/>
      <c r="M33" s="630">
        <f>IFERROR(L33/I33,0)</f>
        <v>0</v>
      </c>
      <c r="O33" s="637"/>
      <c r="P33" s="630">
        <f>IFERROR(O33/L33,0)</f>
        <v>0</v>
      </c>
    </row>
    <row r="34" spans="1:16" ht="18" customHeight="1" outlineLevel="1" x14ac:dyDescent="0.25">
      <c r="A34" s="1041"/>
      <c r="B34" s="16" t="s">
        <v>116</v>
      </c>
      <c r="C34" s="446" t="s">
        <v>431</v>
      </c>
      <c r="D34" s="636"/>
      <c r="F34" s="637"/>
      <c r="G34" s="630">
        <f t="shared" ref="G34:G40" si="8">IFERROR(F34/D34,0)</f>
        <v>0</v>
      </c>
      <c r="I34" s="637"/>
      <c r="J34" s="630">
        <f t="shared" ref="J34:J40" si="9">IFERROR(I34/F34,0)</f>
        <v>0</v>
      </c>
      <c r="L34" s="637"/>
      <c r="M34" s="630">
        <f t="shared" si="6"/>
        <v>0</v>
      </c>
      <c r="O34" s="637"/>
      <c r="P34" s="630">
        <f t="shared" si="7"/>
        <v>0</v>
      </c>
    </row>
    <row r="35" spans="1:16" outlineLevel="1" x14ac:dyDescent="0.25">
      <c r="A35" s="1041"/>
      <c r="B35" s="16" t="s">
        <v>117</v>
      </c>
      <c r="C35" s="446" t="s">
        <v>783</v>
      </c>
      <c r="D35" s="636"/>
      <c r="F35" s="637"/>
      <c r="G35" s="630">
        <f t="shared" si="8"/>
        <v>0</v>
      </c>
      <c r="I35" s="637"/>
      <c r="J35" s="630">
        <f t="shared" si="9"/>
        <v>0</v>
      </c>
      <c r="L35" s="637"/>
      <c r="M35" s="630">
        <f t="shared" si="6"/>
        <v>0</v>
      </c>
      <c r="O35" s="637"/>
      <c r="P35" s="630">
        <f t="shared" si="7"/>
        <v>0</v>
      </c>
    </row>
    <row r="36" spans="1:16" ht="16.2" customHeight="1" outlineLevel="1" x14ac:dyDescent="0.25">
      <c r="A36" s="1041"/>
      <c r="B36" s="16" t="s">
        <v>118</v>
      </c>
      <c r="C36" s="446" t="s">
        <v>432</v>
      </c>
      <c r="D36" s="636"/>
      <c r="F36" s="637"/>
      <c r="G36" s="630">
        <f t="shared" si="8"/>
        <v>0</v>
      </c>
      <c r="I36" s="637"/>
      <c r="J36" s="630">
        <f t="shared" si="9"/>
        <v>0</v>
      </c>
      <c r="L36" s="637"/>
      <c r="M36" s="630">
        <f t="shared" si="6"/>
        <v>0</v>
      </c>
      <c r="O36" s="637"/>
      <c r="P36" s="630">
        <f t="shared" si="7"/>
        <v>0</v>
      </c>
    </row>
    <row r="37" spans="1:16" ht="12.6" outlineLevel="1" thickBot="1" x14ac:dyDescent="0.3">
      <c r="A37" s="1041"/>
      <c r="B37" s="16" t="s">
        <v>119</v>
      </c>
      <c r="C37" s="446" t="s">
        <v>433</v>
      </c>
      <c r="D37" s="636"/>
      <c r="F37" s="637"/>
      <c r="G37" s="630">
        <f t="shared" si="8"/>
        <v>0</v>
      </c>
      <c r="I37" s="637"/>
      <c r="J37" s="630">
        <f t="shared" si="9"/>
        <v>0</v>
      </c>
      <c r="L37" s="637"/>
      <c r="M37" s="630">
        <f t="shared" ref="M37:M43" si="10">IFERROR(L37/I37,0)</f>
        <v>0</v>
      </c>
      <c r="O37" s="637"/>
      <c r="P37" s="630">
        <f t="shared" ref="P37:P43" si="11">IFERROR(O37/L37,0)</f>
        <v>0</v>
      </c>
    </row>
    <row r="38" spans="1:16" ht="12.6" thickBot="1" x14ac:dyDescent="0.3">
      <c r="B38" s="18" t="s">
        <v>22</v>
      </c>
      <c r="C38" s="445" t="s">
        <v>425</v>
      </c>
      <c r="D38" s="638">
        <f>D40-D39</f>
        <v>0</v>
      </c>
      <c r="F38" s="639">
        <f>F40-F39</f>
        <v>0</v>
      </c>
      <c r="G38" s="622">
        <f t="shared" si="8"/>
        <v>0</v>
      </c>
      <c r="I38" s="639">
        <f>I40-I39</f>
        <v>0</v>
      </c>
      <c r="J38" s="622">
        <f t="shared" si="9"/>
        <v>0</v>
      </c>
      <c r="L38" s="639">
        <f>L40-L39</f>
        <v>0</v>
      </c>
      <c r="M38" s="622">
        <f t="shared" si="10"/>
        <v>0</v>
      </c>
      <c r="O38" s="639">
        <f>O40-O39</f>
        <v>0</v>
      </c>
      <c r="P38" s="622">
        <f t="shared" si="11"/>
        <v>0</v>
      </c>
    </row>
    <row r="39" spans="1:16" s="524" customFormat="1" outlineLevel="1" x14ac:dyDescent="0.25">
      <c r="A39" s="453" t="s">
        <v>521</v>
      </c>
      <c r="B39" s="618" t="s">
        <v>426</v>
      </c>
      <c r="C39" s="619" t="s">
        <v>204</v>
      </c>
      <c r="D39" s="623"/>
      <c r="E39" s="178"/>
      <c r="F39" s="624"/>
      <c r="G39" s="640">
        <f t="shared" si="8"/>
        <v>0</v>
      </c>
      <c r="H39" s="178"/>
      <c r="I39" s="624"/>
      <c r="J39" s="640">
        <f t="shared" si="9"/>
        <v>0</v>
      </c>
      <c r="K39" s="178"/>
      <c r="L39" s="624"/>
      <c r="M39" s="640">
        <f t="shared" si="10"/>
        <v>0</v>
      </c>
      <c r="N39" s="178"/>
      <c r="O39" s="624"/>
      <c r="P39" s="640">
        <f t="shared" si="11"/>
        <v>0</v>
      </c>
    </row>
    <row r="40" spans="1:16" ht="12.6" outlineLevel="1" thickBot="1" x14ac:dyDescent="0.3">
      <c r="A40" s="454" t="s">
        <v>206</v>
      </c>
      <c r="B40" s="17" t="s">
        <v>427</v>
      </c>
      <c r="C40" s="12" t="s">
        <v>205</v>
      </c>
      <c r="D40" s="641"/>
      <c r="F40" s="642"/>
      <c r="G40" s="643">
        <f t="shared" si="8"/>
        <v>0</v>
      </c>
      <c r="I40" s="642"/>
      <c r="J40" s="643">
        <f t="shared" si="9"/>
        <v>0</v>
      </c>
      <c r="L40" s="642"/>
      <c r="M40" s="643">
        <f t="shared" si="10"/>
        <v>0</v>
      </c>
      <c r="O40" s="642"/>
      <c r="P40" s="643">
        <f t="shared" si="11"/>
        <v>0</v>
      </c>
    </row>
    <row r="41" spans="1:16" ht="12.6" thickBot="1" x14ac:dyDescent="0.3">
      <c r="B41" s="18" t="s">
        <v>551</v>
      </c>
      <c r="C41" s="445" t="s">
        <v>552</v>
      </c>
      <c r="D41" s="638">
        <f>SUM(D42:D43)</f>
        <v>0</v>
      </c>
      <c r="F41" s="639">
        <f>SUM(F42:F43)</f>
        <v>0</v>
      </c>
      <c r="G41" s="622">
        <f>IFERROR(F41/D41,0)</f>
        <v>0</v>
      </c>
      <c r="I41" s="639">
        <f>SUM(I42:I43)</f>
        <v>0</v>
      </c>
      <c r="J41" s="622">
        <f>IFERROR(I41/F41,0)</f>
        <v>0</v>
      </c>
      <c r="L41" s="639">
        <f>SUM(L42:L43)</f>
        <v>0</v>
      </c>
      <c r="M41" s="622">
        <f t="shared" si="10"/>
        <v>0</v>
      </c>
      <c r="O41" s="639">
        <f>SUM(O42:O43)</f>
        <v>0</v>
      </c>
      <c r="P41" s="622">
        <f t="shared" si="11"/>
        <v>0</v>
      </c>
    </row>
    <row r="42" spans="1:16" outlineLevel="1" x14ac:dyDescent="0.25">
      <c r="A42" s="453" t="s">
        <v>555</v>
      </c>
      <c r="B42" s="15" t="s">
        <v>553</v>
      </c>
      <c r="C42" s="813" t="s">
        <v>554</v>
      </c>
      <c r="D42" s="623"/>
      <c r="F42" s="624"/>
      <c r="G42" s="640">
        <f>IFERROR(F42/D42,0)</f>
        <v>0</v>
      </c>
      <c r="I42" s="624"/>
      <c r="J42" s="640">
        <f>IFERROR(I42/F42,0)</f>
        <v>0</v>
      </c>
      <c r="L42" s="624"/>
      <c r="M42" s="640">
        <f t="shared" si="10"/>
        <v>0</v>
      </c>
      <c r="O42" s="624"/>
      <c r="P42" s="640">
        <f t="shared" si="11"/>
        <v>0</v>
      </c>
    </row>
    <row r="43" spans="1:16" ht="19.8" customHeight="1" outlineLevel="1" thickBot="1" x14ac:dyDescent="0.3">
      <c r="A43" s="453" t="s">
        <v>550</v>
      </c>
      <c r="B43" s="522" t="s">
        <v>556</v>
      </c>
      <c r="C43" s="523" t="s">
        <v>557</v>
      </c>
      <c r="D43" s="641"/>
      <c r="F43" s="642"/>
      <c r="G43" s="644">
        <f>IFERROR(F43/D43,0)</f>
        <v>0</v>
      </c>
      <c r="I43" s="642"/>
      <c r="J43" s="644">
        <f>IFERROR(I43/F43,0)</f>
        <v>0</v>
      </c>
      <c r="L43" s="642"/>
      <c r="M43" s="644">
        <f t="shared" si="10"/>
        <v>0</v>
      </c>
      <c r="O43" s="642"/>
      <c r="P43" s="644">
        <f t="shared" si="11"/>
        <v>0</v>
      </c>
    </row>
    <row r="45" spans="1:16" x14ac:dyDescent="0.25">
      <c r="B45" s="453"/>
    </row>
    <row r="46" spans="1:16" x14ac:dyDescent="0.25">
      <c r="B46" s="527"/>
      <c r="C46" s="527"/>
      <c r="D46" s="527"/>
      <c r="E46" s="527"/>
      <c r="F46" s="527"/>
      <c r="G46" s="527"/>
      <c r="H46" s="527"/>
    </row>
  </sheetData>
  <mergeCells count="8">
    <mergeCell ref="N1:P1"/>
    <mergeCell ref="A31:A37"/>
    <mergeCell ref="A23:A29"/>
    <mergeCell ref="O4:P4"/>
    <mergeCell ref="B4:C6"/>
    <mergeCell ref="L4:M4"/>
    <mergeCell ref="F4:G4"/>
    <mergeCell ref="I4:J4"/>
  </mergeCells>
  <conditionalFormatting sqref="C12:C13 C28 C26 C20:C21 C17">
    <cfRule type="cellIs" dxfId="55" priority="68" stopIfTrue="1" operator="equal">
      <formula>0</formula>
    </cfRule>
  </conditionalFormatting>
  <conditionalFormatting sqref="C12:C13">
    <cfRule type="cellIs" dxfId="54" priority="67" stopIfTrue="1" operator="equal">
      <formula>0</formula>
    </cfRule>
  </conditionalFormatting>
  <conditionalFormatting sqref="C11">
    <cfRule type="cellIs" dxfId="53" priority="66" stopIfTrue="1" operator="equal">
      <formula>0</formula>
    </cfRule>
  </conditionalFormatting>
  <conditionalFormatting sqref="C15">
    <cfRule type="cellIs" dxfId="52" priority="62" stopIfTrue="1" operator="equal">
      <formula>0</formula>
    </cfRule>
  </conditionalFormatting>
  <conditionalFormatting sqref="C23">
    <cfRule type="cellIs" dxfId="51" priority="47" stopIfTrue="1" operator="equal">
      <formula>0</formula>
    </cfRule>
  </conditionalFormatting>
  <conditionalFormatting sqref="C27">
    <cfRule type="cellIs" dxfId="50" priority="43" stopIfTrue="1" operator="equal">
      <formula>0</formula>
    </cfRule>
  </conditionalFormatting>
  <conditionalFormatting sqref="C22">
    <cfRule type="cellIs" dxfId="49" priority="42" stopIfTrue="1" operator="equal">
      <formula>0</formula>
    </cfRule>
  </conditionalFormatting>
  <conditionalFormatting sqref="C29">
    <cfRule type="cellIs" dxfId="48" priority="33" stopIfTrue="1" operator="equal">
      <formula>0</formula>
    </cfRule>
  </conditionalFormatting>
  <conditionalFormatting sqref="C31:C33">
    <cfRule type="cellIs" dxfId="47" priority="30" stopIfTrue="1" operator="equal">
      <formula>0</formula>
    </cfRule>
  </conditionalFormatting>
  <conditionalFormatting sqref="C30">
    <cfRule type="cellIs" dxfId="46" priority="36" stopIfTrue="1" operator="equal">
      <formula>0</formula>
    </cfRule>
  </conditionalFormatting>
  <conditionalFormatting sqref="C25">
    <cfRule type="cellIs" dxfId="45" priority="35" stopIfTrue="1" operator="equal">
      <formula>0</formula>
    </cfRule>
  </conditionalFormatting>
  <conditionalFormatting sqref="C35">
    <cfRule type="cellIs" dxfId="44" priority="31" stopIfTrue="1" operator="equal">
      <formula>0</formula>
    </cfRule>
  </conditionalFormatting>
  <conditionalFormatting sqref="C37">
    <cfRule type="cellIs" dxfId="43" priority="29" stopIfTrue="1" operator="equal">
      <formula>0</formula>
    </cfRule>
  </conditionalFormatting>
  <conditionalFormatting sqref="C34">
    <cfRule type="cellIs" dxfId="42" priority="28" stopIfTrue="1" operator="equal">
      <formula>0</formula>
    </cfRule>
  </conditionalFormatting>
  <conditionalFormatting sqref="C36">
    <cfRule type="cellIs" dxfId="41" priority="27" stopIfTrue="1" operator="equal">
      <formula>0</formula>
    </cfRule>
  </conditionalFormatting>
  <conditionalFormatting sqref="C24">
    <cfRule type="cellIs" dxfId="40" priority="23" stopIfTrue="1" operator="equal">
      <formula>0</formula>
    </cfRule>
  </conditionalFormatting>
  <conditionalFormatting sqref="C38">
    <cfRule type="cellIs" dxfId="39" priority="21" stopIfTrue="1" operator="equal">
      <formula>0</formula>
    </cfRule>
  </conditionalFormatting>
  <conditionalFormatting sqref="C39">
    <cfRule type="cellIs" dxfId="38" priority="16" stopIfTrue="1" operator="equal">
      <formula>0</formula>
    </cfRule>
  </conditionalFormatting>
  <conditionalFormatting sqref="C40">
    <cfRule type="cellIs" dxfId="37" priority="15" stopIfTrue="1" operator="equal">
      <formula>0</formula>
    </cfRule>
  </conditionalFormatting>
  <conditionalFormatting sqref="C8">
    <cfRule type="cellIs" dxfId="36" priority="14" stopIfTrue="1" operator="equal">
      <formula>0</formula>
    </cfRule>
  </conditionalFormatting>
  <conditionalFormatting sqref="C18">
    <cfRule type="cellIs" dxfId="35" priority="13" stopIfTrue="1" operator="equal">
      <formula>0</formula>
    </cfRule>
  </conditionalFormatting>
  <conditionalFormatting sqref="C41">
    <cfRule type="cellIs" dxfId="34" priority="12" stopIfTrue="1" operator="equal">
      <formula>0</formula>
    </cfRule>
  </conditionalFormatting>
  <conditionalFormatting sqref="C43">
    <cfRule type="cellIs" dxfId="33" priority="11" stopIfTrue="1" operator="equal">
      <formula>0</formula>
    </cfRule>
  </conditionalFormatting>
  <conditionalFormatting sqref="C42">
    <cfRule type="cellIs" dxfId="32" priority="10" stopIfTrue="1" operator="equal">
      <formula>0</formula>
    </cfRule>
  </conditionalFormatting>
  <conditionalFormatting sqref="C9">
    <cfRule type="cellIs" dxfId="31" priority="8" stopIfTrue="1" operator="equal">
      <formula>0</formula>
    </cfRule>
  </conditionalFormatting>
  <conditionalFormatting sqref="C10">
    <cfRule type="cellIs" dxfId="30" priority="7" stopIfTrue="1" operator="equal">
      <formula>0</formula>
    </cfRule>
  </conditionalFormatting>
  <conditionalFormatting sqref="C14">
    <cfRule type="cellIs" dxfId="29" priority="6" stopIfTrue="1" operator="equal">
      <formula>0</formula>
    </cfRule>
  </conditionalFormatting>
  <conditionalFormatting sqref="C14">
    <cfRule type="cellIs" dxfId="28" priority="5" stopIfTrue="1" operator="equal">
      <formula>0</formula>
    </cfRule>
  </conditionalFormatting>
  <conditionalFormatting sqref="C16">
    <cfRule type="cellIs" dxfId="27" priority="4" stopIfTrue="1" operator="equal">
      <formula>0</formula>
    </cfRule>
  </conditionalFormatting>
  <conditionalFormatting sqref="C16">
    <cfRule type="cellIs" dxfId="26" priority="3" stopIfTrue="1" operator="equal">
      <formula>0</formula>
    </cfRule>
  </conditionalFormatting>
  <conditionalFormatting sqref="C19">
    <cfRule type="cellIs" dxfId="25" priority="2" stopIfTrue="1" operator="equal">
      <formula>0</formula>
    </cfRule>
  </conditionalFormatting>
  <conditionalFormatting sqref="C19">
    <cfRule type="cellIs" dxfId="24" priority="1" stopIfTrue="1" operator="equal">
      <formula>0</formula>
    </cfRule>
  </conditionalFormatting>
  <pageMargins left="1.1811023622047245" right="0.39370078740157483" top="0.39370078740157483" bottom="1.1811023622047245" header="0.31496062992125984" footer="0.31496062992125984"/>
  <pageSetup paperSize="9" scale="5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5">
    <tabColor theme="9" tint="0.39997558519241921"/>
  </sheetPr>
  <dimension ref="A1:CC50"/>
  <sheetViews>
    <sheetView topLeftCell="BS1" zoomScale="70" zoomScaleNormal="70" workbookViewId="0">
      <selection activeCell="BO1" sqref="BO1:BO3"/>
    </sheetView>
  </sheetViews>
  <sheetFormatPr defaultColWidth="8.88671875" defaultRowHeight="12" outlineLevelRow="1" x14ac:dyDescent="0.25"/>
  <cols>
    <col min="1" max="1" width="8.21875" style="178" customWidth="1"/>
    <col min="2" max="2" width="46" style="178" customWidth="1"/>
    <col min="3" max="4" width="13.44140625" style="178" customWidth="1"/>
    <col min="5" max="5" width="26.77734375" style="178" customWidth="1"/>
    <col min="6" max="6" width="41.109375" style="178" customWidth="1"/>
    <col min="7" max="8" width="12.6640625" style="178" customWidth="1"/>
    <col min="9" max="9" width="15.33203125" style="178" customWidth="1"/>
    <col min="10" max="10" width="18.33203125" style="178" customWidth="1"/>
    <col min="11" max="12" width="11.6640625" style="181" customWidth="1"/>
    <col min="13" max="17" width="11.6640625" style="179" customWidth="1"/>
    <col min="18" max="18" width="2.44140625" style="178" customWidth="1"/>
    <col min="19" max="19" width="17.77734375" style="178" customWidth="1"/>
    <col min="20" max="26" width="19.44140625" style="178" customWidth="1"/>
    <col min="27" max="28" width="19.44140625" style="181" customWidth="1"/>
    <col min="29" max="33" width="19.44140625" style="179" customWidth="1"/>
    <col min="34" max="34" width="2.44140625" style="178" customWidth="1"/>
    <col min="35" max="35" width="17.77734375" style="178" customWidth="1"/>
    <col min="36" max="42" width="19.44140625" style="178" customWidth="1"/>
    <col min="43" max="44" width="19.44140625" style="181" customWidth="1"/>
    <col min="45" max="49" width="19.44140625" style="179" customWidth="1"/>
    <col min="50" max="50" width="2.44140625" style="178" customWidth="1"/>
    <col min="51" max="51" width="17.33203125" style="178" customWidth="1"/>
    <col min="52" max="52" width="18.77734375" style="178" customWidth="1"/>
    <col min="53" max="58" width="19.5546875" style="178" customWidth="1"/>
    <col min="59" max="60" width="19.5546875" style="181" customWidth="1"/>
    <col min="61" max="65" width="19.5546875" style="179" customWidth="1"/>
    <col min="66" max="66" width="2.44140625" style="178" customWidth="1"/>
    <col min="67" max="74" width="19.33203125" style="178" customWidth="1"/>
    <col min="75" max="76" width="19.33203125" style="181" customWidth="1"/>
    <col min="77" max="81" width="19.33203125" style="179" customWidth="1"/>
    <col min="82" max="16384" width="8.88671875" style="178"/>
  </cols>
  <sheetData>
    <row r="1" spans="1:81" ht="39" customHeight="1" x14ac:dyDescent="0.25">
      <c r="E1" s="817"/>
      <c r="O1" s="1042"/>
      <c r="P1" s="1042"/>
      <c r="Q1" s="1042"/>
      <c r="AF1" s="1042"/>
      <c r="AG1" s="1042"/>
      <c r="AV1" s="1042"/>
      <c r="AW1" s="1042"/>
      <c r="BL1" s="1042"/>
      <c r="BM1" s="1042"/>
      <c r="CB1" s="1042" t="s">
        <v>810</v>
      </c>
      <c r="CC1" s="1042"/>
    </row>
    <row r="2" spans="1:81" ht="13.2" x14ac:dyDescent="0.25">
      <c r="A2" s="40"/>
      <c r="B2" s="807" t="s">
        <v>696</v>
      </c>
      <c r="C2" s="674"/>
      <c r="F2" s="807"/>
      <c r="J2" s="227"/>
      <c r="M2" s="181"/>
      <c r="N2" s="181"/>
      <c r="O2" s="181"/>
      <c r="S2" s="807"/>
      <c r="AA2" s="178"/>
      <c r="AB2" s="178"/>
      <c r="AC2" s="178"/>
      <c r="AD2" s="178"/>
      <c r="AE2" s="178"/>
      <c r="AF2" s="178"/>
      <c r="AG2" s="178"/>
      <c r="AI2" s="807"/>
      <c r="AQ2" s="178"/>
      <c r="AR2" s="178"/>
      <c r="AS2" s="178"/>
      <c r="AT2" s="178"/>
      <c r="AU2" s="178"/>
      <c r="AV2" s="178"/>
      <c r="AW2" s="178"/>
      <c r="AY2" s="807"/>
      <c r="BG2" s="178"/>
      <c r="BH2" s="178"/>
      <c r="BI2" s="178"/>
      <c r="BJ2" s="178"/>
      <c r="BK2" s="178"/>
      <c r="BL2" s="178"/>
      <c r="BM2" s="178"/>
      <c r="BO2" s="807"/>
      <c r="BW2" s="178"/>
      <c r="BX2" s="178"/>
      <c r="BY2" s="178"/>
      <c r="BZ2" s="178"/>
      <c r="CA2" s="178"/>
      <c r="CB2" s="178"/>
      <c r="CC2" s="178"/>
    </row>
    <row r="3" spans="1:81" ht="13.95" customHeight="1" x14ac:dyDescent="0.25">
      <c r="A3" s="167" t="s">
        <v>158</v>
      </c>
      <c r="B3" s="654" t="s">
        <v>0</v>
      </c>
      <c r="F3" s="654"/>
      <c r="K3" s="178"/>
      <c r="L3" s="178"/>
      <c r="M3" s="178"/>
      <c r="N3" s="178"/>
      <c r="O3" s="178"/>
      <c r="P3" s="178"/>
      <c r="Q3" s="178"/>
      <c r="S3" s="654"/>
      <c r="AA3" s="178"/>
      <c r="AB3" s="178"/>
      <c r="AC3" s="178"/>
      <c r="AD3" s="178"/>
      <c r="AE3" s="178"/>
      <c r="AF3" s="178"/>
      <c r="AG3" s="178"/>
      <c r="AI3" s="654"/>
      <c r="AQ3" s="178"/>
      <c r="AR3" s="178"/>
      <c r="AS3" s="178"/>
      <c r="AT3" s="178"/>
      <c r="AU3" s="178"/>
      <c r="AV3" s="178"/>
      <c r="AW3" s="178"/>
      <c r="AY3" s="654"/>
      <c r="BG3" s="178"/>
      <c r="BH3" s="178"/>
      <c r="BI3" s="178"/>
      <c r="BJ3" s="178"/>
      <c r="BK3" s="178"/>
      <c r="BL3" s="178"/>
      <c r="BM3" s="178"/>
      <c r="BO3" s="654"/>
      <c r="BW3" s="178"/>
      <c r="BX3" s="178"/>
      <c r="BY3" s="178"/>
      <c r="BZ3" s="178"/>
      <c r="CA3" s="178"/>
      <c r="CB3" s="178"/>
      <c r="CC3" s="178"/>
    </row>
    <row r="4" spans="1:81" s="747" customFormat="1" ht="144" customHeight="1" outlineLevel="1" x14ac:dyDescent="0.25">
      <c r="A4" s="670"/>
      <c r="B4" s="670"/>
      <c r="C4" s="670" t="s">
        <v>212</v>
      </c>
      <c r="D4" s="670" t="s">
        <v>58</v>
      </c>
      <c r="E4" s="670" t="s">
        <v>763</v>
      </c>
      <c r="F4" s="670" t="s">
        <v>773</v>
      </c>
      <c r="G4" s="746" t="s">
        <v>63</v>
      </c>
      <c r="H4" s="746" t="s">
        <v>96</v>
      </c>
      <c r="I4" s="670" t="s">
        <v>651</v>
      </c>
      <c r="J4" s="670" t="s">
        <v>652</v>
      </c>
      <c r="K4" s="746" t="s">
        <v>440</v>
      </c>
      <c r="L4" s="746" t="s">
        <v>97</v>
      </c>
      <c r="M4" s="746" t="s">
        <v>441</v>
      </c>
      <c r="N4" s="746" t="s">
        <v>98</v>
      </c>
      <c r="O4" s="746" t="s">
        <v>549</v>
      </c>
      <c r="P4" s="746" t="s">
        <v>99</v>
      </c>
      <c r="Q4" s="746" t="s">
        <v>100</v>
      </c>
    </row>
    <row r="5" spans="1:81" ht="49.2" customHeight="1" x14ac:dyDescent="0.25">
      <c r="A5" s="973" t="str">
        <f>'5_LIC'!B4</f>
        <v>Лінії бізнесу</v>
      </c>
      <c r="B5" s="974"/>
      <c r="C5" s="1002" t="str">
        <f>'7_Cost_Income'!D4</f>
        <v>попередній рік</v>
      </c>
      <c r="D5" s="1002"/>
      <c r="E5" s="1002"/>
      <c r="F5" s="1002"/>
      <c r="G5" s="1002"/>
      <c r="H5" s="1002"/>
      <c r="I5" s="1002"/>
      <c r="J5" s="1002"/>
      <c r="K5" s="1002"/>
      <c r="L5" s="1002"/>
      <c r="M5" s="1002"/>
      <c r="N5" s="1002"/>
      <c r="O5" s="1002"/>
      <c r="P5" s="1002"/>
      <c r="Q5" s="1002"/>
      <c r="R5" s="318"/>
      <c r="S5" s="1002" t="str">
        <f>'1_Prem'!F3</f>
        <v>рік, в якому подається План діяльності</v>
      </c>
      <c r="T5" s="1002"/>
      <c r="U5" s="1002"/>
      <c r="V5" s="1002"/>
      <c r="W5" s="1002"/>
      <c r="X5" s="1002"/>
      <c r="Y5" s="1002"/>
      <c r="Z5" s="1002"/>
      <c r="AA5" s="1002"/>
      <c r="AB5" s="1002"/>
      <c r="AC5" s="1002"/>
      <c r="AD5" s="1002"/>
      <c r="AE5" s="1002"/>
      <c r="AF5" s="1002"/>
      <c r="AG5" s="1002"/>
      <c r="AH5" s="318"/>
      <c r="AI5" s="1002" t="str">
        <f>'7_Cost_Income'!I4</f>
        <v>наступний рік</v>
      </c>
      <c r="AJ5" s="1002"/>
      <c r="AK5" s="1002"/>
      <c r="AL5" s="1002"/>
      <c r="AM5" s="1002"/>
      <c r="AN5" s="1002"/>
      <c r="AO5" s="1002"/>
      <c r="AP5" s="1002"/>
      <c r="AQ5" s="1002"/>
      <c r="AR5" s="1002"/>
      <c r="AS5" s="1002"/>
      <c r="AT5" s="1002"/>
      <c r="AU5" s="1002"/>
      <c r="AV5" s="1002"/>
      <c r="AW5" s="1002"/>
      <c r="AX5" s="318"/>
      <c r="AY5" s="1002" t="str">
        <f>'7_Cost_Income'!L4</f>
        <v>Рік +2</v>
      </c>
      <c r="AZ5" s="1002"/>
      <c r="BA5" s="1002"/>
      <c r="BB5" s="1002"/>
      <c r="BC5" s="1002"/>
      <c r="BD5" s="1002"/>
      <c r="BE5" s="1002"/>
      <c r="BF5" s="1002"/>
      <c r="BG5" s="1002"/>
      <c r="BH5" s="1002"/>
      <c r="BI5" s="1002"/>
      <c r="BJ5" s="1002"/>
      <c r="BK5" s="1002"/>
      <c r="BL5" s="1002"/>
      <c r="BM5" s="1002"/>
      <c r="BN5" s="318"/>
      <c r="BO5" s="1002" t="str">
        <f>'1_Prem'!W3</f>
        <v>Рік+ 3</v>
      </c>
      <c r="BP5" s="1002"/>
      <c r="BQ5" s="1002"/>
      <c r="BR5" s="1002"/>
      <c r="BS5" s="1002"/>
      <c r="BT5" s="1002"/>
      <c r="BU5" s="1002"/>
      <c r="BV5" s="1002"/>
      <c r="BW5" s="1002"/>
      <c r="BX5" s="1002"/>
      <c r="BY5" s="1002"/>
      <c r="BZ5" s="1002"/>
      <c r="CA5" s="1002"/>
      <c r="CB5" s="1002"/>
      <c r="CC5" s="1002"/>
    </row>
    <row r="6" spans="1:81" s="169" customFormat="1" ht="85.8" customHeight="1" x14ac:dyDescent="0.25">
      <c r="A6" s="973"/>
      <c r="B6" s="974"/>
      <c r="C6" s="823" t="s">
        <v>211</v>
      </c>
      <c r="D6" s="590" t="s">
        <v>56</v>
      </c>
      <c r="E6" s="590" t="s">
        <v>750</v>
      </c>
      <c r="F6" s="852" t="s">
        <v>751</v>
      </c>
      <c r="G6" s="591" t="s">
        <v>437</v>
      </c>
      <c r="H6" s="591" t="s">
        <v>697</v>
      </c>
      <c r="I6" s="852" t="s">
        <v>772</v>
      </c>
      <c r="J6" s="852" t="s">
        <v>752</v>
      </c>
      <c r="K6" s="591" t="s">
        <v>698</v>
      </c>
      <c r="L6" s="591" t="s">
        <v>699</v>
      </c>
      <c r="M6" s="592" t="s">
        <v>700</v>
      </c>
      <c r="N6" s="592" t="s">
        <v>701</v>
      </c>
      <c r="O6" s="592" t="s">
        <v>548</v>
      </c>
      <c r="P6" s="591" t="s">
        <v>435</v>
      </c>
      <c r="Q6" s="593" t="s">
        <v>436</v>
      </c>
      <c r="R6" s="666"/>
      <c r="S6" s="823" t="s">
        <v>211</v>
      </c>
      <c r="T6" s="590" t="s">
        <v>56</v>
      </c>
      <c r="U6" s="590" t="s">
        <v>750</v>
      </c>
      <c r="V6" s="852" t="s">
        <v>751</v>
      </c>
      <c r="W6" s="591" t="s">
        <v>437</v>
      </c>
      <c r="X6" s="591" t="s">
        <v>697</v>
      </c>
      <c r="Y6" s="852" t="s">
        <v>772</v>
      </c>
      <c r="Z6" s="852" t="s">
        <v>752</v>
      </c>
      <c r="AA6" s="591" t="s">
        <v>698</v>
      </c>
      <c r="AB6" s="591" t="s">
        <v>699</v>
      </c>
      <c r="AC6" s="592" t="s">
        <v>700</v>
      </c>
      <c r="AD6" s="592" t="s">
        <v>701</v>
      </c>
      <c r="AE6" s="592" t="s">
        <v>548</v>
      </c>
      <c r="AF6" s="591" t="s">
        <v>435</v>
      </c>
      <c r="AG6" s="593" t="s">
        <v>436</v>
      </c>
      <c r="AH6" s="666"/>
      <c r="AI6" s="823" t="s">
        <v>211</v>
      </c>
      <c r="AJ6" s="590" t="s">
        <v>56</v>
      </c>
      <c r="AK6" s="590" t="s">
        <v>750</v>
      </c>
      <c r="AL6" s="852" t="s">
        <v>751</v>
      </c>
      <c r="AM6" s="591" t="s">
        <v>437</v>
      </c>
      <c r="AN6" s="591" t="s">
        <v>697</v>
      </c>
      <c r="AO6" s="852" t="s">
        <v>772</v>
      </c>
      <c r="AP6" s="852" t="s">
        <v>752</v>
      </c>
      <c r="AQ6" s="591" t="s">
        <v>698</v>
      </c>
      <c r="AR6" s="591" t="s">
        <v>699</v>
      </c>
      <c r="AS6" s="592" t="s">
        <v>700</v>
      </c>
      <c r="AT6" s="592" t="s">
        <v>701</v>
      </c>
      <c r="AU6" s="592" t="s">
        <v>548</v>
      </c>
      <c r="AV6" s="591" t="s">
        <v>435</v>
      </c>
      <c r="AW6" s="593" t="s">
        <v>436</v>
      </c>
      <c r="AX6" s="666"/>
      <c r="AY6" s="823" t="s">
        <v>211</v>
      </c>
      <c r="AZ6" s="590" t="s">
        <v>56</v>
      </c>
      <c r="BA6" s="590" t="s">
        <v>750</v>
      </c>
      <c r="BB6" s="852" t="s">
        <v>751</v>
      </c>
      <c r="BC6" s="591" t="s">
        <v>437</v>
      </c>
      <c r="BD6" s="591" t="s">
        <v>697</v>
      </c>
      <c r="BE6" s="852" t="s">
        <v>772</v>
      </c>
      <c r="BF6" s="852" t="s">
        <v>752</v>
      </c>
      <c r="BG6" s="591" t="s">
        <v>698</v>
      </c>
      <c r="BH6" s="591" t="s">
        <v>699</v>
      </c>
      <c r="BI6" s="592" t="s">
        <v>700</v>
      </c>
      <c r="BJ6" s="592" t="s">
        <v>701</v>
      </c>
      <c r="BK6" s="592" t="s">
        <v>548</v>
      </c>
      <c r="BL6" s="591" t="s">
        <v>435</v>
      </c>
      <c r="BM6" s="593" t="s">
        <v>436</v>
      </c>
      <c r="BN6" s="666"/>
      <c r="BO6" s="823" t="s">
        <v>211</v>
      </c>
      <c r="BP6" s="590" t="s">
        <v>56</v>
      </c>
      <c r="BQ6" s="590" t="s">
        <v>750</v>
      </c>
      <c r="BR6" s="852" t="s">
        <v>751</v>
      </c>
      <c r="BS6" s="591" t="s">
        <v>437</v>
      </c>
      <c r="BT6" s="591" t="s">
        <v>697</v>
      </c>
      <c r="BU6" s="852" t="s">
        <v>753</v>
      </c>
      <c r="BV6" s="852" t="s">
        <v>752</v>
      </c>
      <c r="BW6" s="591" t="s">
        <v>698</v>
      </c>
      <c r="BX6" s="591" t="s">
        <v>699</v>
      </c>
      <c r="BY6" s="592" t="s">
        <v>700</v>
      </c>
      <c r="BZ6" s="592" t="s">
        <v>701</v>
      </c>
      <c r="CA6" s="592" t="s">
        <v>548</v>
      </c>
      <c r="CB6" s="591" t="s">
        <v>435</v>
      </c>
      <c r="CC6" s="593" t="s">
        <v>436</v>
      </c>
    </row>
    <row r="7" spans="1:81" s="169" customFormat="1" ht="13.8" customHeight="1" thickBot="1" x14ac:dyDescent="0.3">
      <c r="A7" s="975"/>
      <c r="B7" s="976"/>
      <c r="C7" s="384"/>
      <c r="D7" s="185"/>
      <c r="E7" s="185"/>
      <c r="F7" s="185"/>
      <c r="G7" s="228"/>
      <c r="H7" s="228"/>
      <c r="I7" s="184"/>
      <c r="J7" s="184"/>
      <c r="K7" s="228"/>
      <c r="L7" s="228"/>
      <c r="M7" s="440"/>
      <c r="N7" s="440"/>
      <c r="O7" s="440"/>
      <c r="P7" s="228"/>
      <c r="Q7" s="229"/>
      <c r="S7" s="517"/>
      <c r="T7" s="185"/>
      <c r="U7" s="185"/>
      <c r="V7" s="185"/>
      <c r="W7" s="228"/>
      <c r="X7" s="228"/>
      <c r="Y7" s="184"/>
      <c r="Z7" s="184"/>
      <c r="AA7" s="228"/>
      <c r="AB7" s="228"/>
      <c r="AC7" s="440"/>
      <c r="AD7" s="440"/>
      <c r="AE7" s="440"/>
      <c r="AF7" s="228"/>
      <c r="AG7" s="229"/>
      <c r="AI7" s="517"/>
      <c r="AJ7" s="185"/>
      <c r="AK7" s="185"/>
      <c r="AL7" s="185"/>
      <c r="AM7" s="228"/>
      <c r="AN7" s="228"/>
      <c r="AO7" s="184"/>
      <c r="AP7" s="184"/>
      <c r="AQ7" s="228"/>
      <c r="AR7" s="228"/>
      <c r="AS7" s="440"/>
      <c r="AT7" s="440"/>
      <c r="AU7" s="440"/>
      <c r="AV7" s="228"/>
      <c r="AW7" s="229"/>
      <c r="AY7" s="517"/>
      <c r="AZ7" s="185"/>
      <c r="BA7" s="185"/>
      <c r="BB7" s="185"/>
      <c r="BC7" s="228"/>
      <c r="BD7" s="228"/>
      <c r="BE7" s="184"/>
      <c r="BF7" s="184"/>
      <c r="BG7" s="228"/>
      <c r="BH7" s="228"/>
      <c r="BI7" s="440"/>
      <c r="BJ7" s="440"/>
      <c r="BK7" s="440"/>
      <c r="BL7" s="228"/>
      <c r="BM7" s="229"/>
      <c r="BO7" s="517"/>
      <c r="BP7" s="185"/>
      <c r="BQ7" s="185"/>
      <c r="BR7" s="185"/>
      <c r="BS7" s="228"/>
      <c r="BT7" s="228"/>
      <c r="BU7" s="184"/>
      <c r="BV7" s="184"/>
      <c r="BW7" s="228"/>
      <c r="BX7" s="228"/>
      <c r="BY7" s="440"/>
      <c r="BZ7" s="440"/>
      <c r="CA7" s="440"/>
      <c r="CB7" s="228"/>
      <c r="CC7" s="229"/>
    </row>
    <row r="8" spans="1:81" s="169" customFormat="1" ht="12.6" thickBot="1" x14ac:dyDescent="0.3">
      <c r="A8" s="60">
        <v>1</v>
      </c>
      <c r="B8" s="114">
        <v>2</v>
      </c>
      <c r="C8" s="115">
        <v>3</v>
      </c>
      <c r="D8" s="439">
        <v>4</v>
      </c>
      <c r="E8" s="271">
        <v>5</v>
      </c>
      <c r="F8" s="171">
        <v>6</v>
      </c>
      <c r="G8" s="450" t="s">
        <v>438</v>
      </c>
      <c r="H8" s="450" t="s">
        <v>439</v>
      </c>
      <c r="I8" s="171">
        <v>9</v>
      </c>
      <c r="J8" s="171">
        <v>10</v>
      </c>
      <c r="K8" s="450" t="s">
        <v>558</v>
      </c>
      <c r="L8" s="450" t="s">
        <v>559</v>
      </c>
      <c r="M8" s="441" t="s">
        <v>560</v>
      </c>
      <c r="N8" s="441" t="s">
        <v>561</v>
      </c>
      <c r="O8" s="171">
        <v>15</v>
      </c>
      <c r="P8" s="442" t="s">
        <v>562</v>
      </c>
      <c r="Q8" s="230" t="s">
        <v>563</v>
      </c>
      <c r="S8" s="115">
        <v>3</v>
      </c>
      <c r="T8" s="439">
        <v>4</v>
      </c>
      <c r="U8" s="271">
        <v>5</v>
      </c>
      <c r="V8" s="171">
        <v>6</v>
      </c>
      <c r="W8" s="450" t="s">
        <v>438</v>
      </c>
      <c r="X8" s="450" t="s">
        <v>439</v>
      </c>
      <c r="Y8" s="171">
        <v>9</v>
      </c>
      <c r="Z8" s="171">
        <v>10</v>
      </c>
      <c r="AA8" s="450" t="s">
        <v>558</v>
      </c>
      <c r="AB8" s="450" t="s">
        <v>559</v>
      </c>
      <c r="AC8" s="441" t="s">
        <v>560</v>
      </c>
      <c r="AD8" s="441" t="s">
        <v>561</v>
      </c>
      <c r="AE8" s="171">
        <v>15</v>
      </c>
      <c r="AF8" s="442" t="s">
        <v>562</v>
      </c>
      <c r="AG8" s="230" t="s">
        <v>563</v>
      </c>
      <c r="AI8" s="115">
        <v>3</v>
      </c>
      <c r="AJ8" s="439">
        <v>4</v>
      </c>
      <c r="AK8" s="271">
        <v>5</v>
      </c>
      <c r="AL8" s="171">
        <v>6</v>
      </c>
      <c r="AM8" s="450" t="s">
        <v>438</v>
      </c>
      <c r="AN8" s="450" t="s">
        <v>439</v>
      </c>
      <c r="AO8" s="171">
        <v>9</v>
      </c>
      <c r="AP8" s="171">
        <v>10</v>
      </c>
      <c r="AQ8" s="450" t="s">
        <v>558</v>
      </c>
      <c r="AR8" s="450" t="s">
        <v>559</v>
      </c>
      <c r="AS8" s="441" t="s">
        <v>560</v>
      </c>
      <c r="AT8" s="441" t="s">
        <v>561</v>
      </c>
      <c r="AU8" s="171">
        <v>15</v>
      </c>
      <c r="AV8" s="442" t="s">
        <v>562</v>
      </c>
      <c r="AW8" s="230" t="s">
        <v>563</v>
      </c>
      <c r="AY8" s="115">
        <v>3</v>
      </c>
      <c r="AZ8" s="439">
        <v>4</v>
      </c>
      <c r="BA8" s="271">
        <v>5</v>
      </c>
      <c r="BB8" s="171">
        <v>6</v>
      </c>
      <c r="BC8" s="450" t="s">
        <v>438</v>
      </c>
      <c r="BD8" s="450" t="s">
        <v>439</v>
      </c>
      <c r="BE8" s="171">
        <v>9</v>
      </c>
      <c r="BF8" s="171">
        <v>10</v>
      </c>
      <c r="BG8" s="450" t="s">
        <v>558</v>
      </c>
      <c r="BH8" s="450" t="s">
        <v>559</v>
      </c>
      <c r="BI8" s="441" t="s">
        <v>560</v>
      </c>
      <c r="BJ8" s="441" t="s">
        <v>561</v>
      </c>
      <c r="BK8" s="171">
        <v>15</v>
      </c>
      <c r="BL8" s="442" t="s">
        <v>562</v>
      </c>
      <c r="BM8" s="230" t="s">
        <v>563</v>
      </c>
      <c r="BO8" s="115">
        <v>3</v>
      </c>
      <c r="BP8" s="439">
        <v>4</v>
      </c>
      <c r="BQ8" s="271">
        <v>5</v>
      </c>
      <c r="BR8" s="171">
        <v>6</v>
      </c>
      <c r="BS8" s="450" t="s">
        <v>438</v>
      </c>
      <c r="BT8" s="450" t="s">
        <v>439</v>
      </c>
      <c r="BU8" s="171">
        <v>9</v>
      </c>
      <c r="BV8" s="171">
        <v>10</v>
      </c>
      <c r="BW8" s="450" t="s">
        <v>558</v>
      </c>
      <c r="BX8" s="450" t="s">
        <v>559</v>
      </c>
      <c r="BY8" s="441" t="s">
        <v>560</v>
      </c>
      <c r="BZ8" s="441" t="s">
        <v>561</v>
      </c>
      <c r="CA8" s="171">
        <v>15</v>
      </c>
      <c r="CB8" s="442" t="s">
        <v>562</v>
      </c>
      <c r="CC8" s="230" t="s">
        <v>563</v>
      </c>
    </row>
    <row r="9" spans="1:81" ht="12.6" thickBot="1" x14ac:dyDescent="0.3">
      <c r="A9" s="457"/>
      <c r="B9" s="458" t="s">
        <v>120</v>
      </c>
      <c r="C9" s="126">
        <f>SUM(C10:C30)</f>
        <v>0</v>
      </c>
      <c r="D9" s="157">
        <f>SUM(D10:D30)</f>
        <v>0</v>
      </c>
      <c r="E9" s="157">
        <f>SUM(E10:E30)</f>
        <v>0</v>
      </c>
      <c r="F9" s="157">
        <f>SUM(F10:F30)</f>
        <v>0</v>
      </c>
      <c r="G9" s="459">
        <f>IFERROR(E9/C9,0)</f>
        <v>0</v>
      </c>
      <c r="H9" s="459">
        <f>IFERROR(F9/D9,0)</f>
        <v>0</v>
      </c>
      <c r="I9" s="127">
        <f>SUM(I10:I30)</f>
        <v>0</v>
      </c>
      <c r="J9" s="127">
        <f>SUM(J10:J30)</f>
        <v>0</v>
      </c>
      <c r="K9" s="459">
        <f>IFERROR(I9/C9,0)</f>
        <v>0</v>
      </c>
      <c r="L9" s="459">
        <f>IFERROR(J9/D9,0)</f>
        <v>0</v>
      </c>
      <c r="M9" s="460">
        <f>+K9+G9</f>
        <v>0</v>
      </c>
      <c r="N9" s="460">
        <f>+L9+H9</f>
        <v>0</v>
      </c>
      <c r="O9" s="127">
        <f>'7_Cost_Income'!D14+'7_Cost_Income'!D39-'7_Cost_Income'!D40</f>
        <v>0</v>
      </c>
      <c r="P9" s="460">
        <f>IFERROR(O9/D9,0)</f>
        <v>0</v>
      </c>
      <c r="Q9" s="128">
        <f>P9-N9</f>
        <v>0</v>
      </c>
      <c r="S9" s="126">
        <f>SUM(S10:S30)</f>
        <v>0</v>
      </c>
      <c r="T9" s="157">
        <f>SUM(T10:T30)</f>
        <v>0</v>
      </c>
      <c r="U9" s="157">
        <f>SUM(U10:U30)</f>
        <v>0</v>
      </c>
      <c r="V9" s="157">
        <f>SUM(V10:V30)</f>
        <v>0</v>
      </c>
      <c r="W9" s="459">
        <f>-IFERROR(U9/S9,0)</f>
        <v>0</v>
      </c>
      <c r="X9" s="459">
        <f>-IFERROR(V9/T9,0)</f>
        <v>0</v>
      </c>
      <c r="Y9" s="127">
        <f>SUM(Y10:Y30)</f>
        <v>0</v>
      </c>
      <c r="Z9" s="127">
        <f>SUM(Z10:Z30)</f>
        <v>0</v>
      </c>
      <c r="AA9" s="459">
        <f>-IFERROR(Y9/S9,0)</f>
        <v>0</v>
      </c>
      <c r="AB9" s="459">
        <f>-IFERROR(Z9/T9,0)</f>
        <v>0</v>
      </c>
      <c r="AC9" s="460">
        <f>+AA9+W9</f>
        <v>0</v>
      </c>
      <c r="AD9" s="460">
        <f>+AB9+X9</f>
        <v>0</v>
      </c>
      <c r="AE9" s="127">
        <f>'7_Cost_Income'!F14+'7_Cost_Income'!F39-'7_Cost_Income'!F40</f>
        <v>0</v>
      </c>
      <c r="AF9" s="460">
        <f>IFERROR(AE9/T9,0)</f>
        <v>0</v>
      </c>
      <c r="AG9" s="128">
        <f>AF9-AD9</f>
        <v>0</v>
      </c>
      <c r="AI9" s="126">
        <f>SUM(AI10:AI30)</f>
        <v>0</v>
      </c>
      <c r="AJ9" s="157">
        <f>SUM(AJ10:AJ30)</f>
        <v>0</v>
      </c>
      <c r="AK9" s="157">
        <f>SUM(AK10:AK30)</f>
        <v>0</v>
      </c>
      <c r="AL9" s="157">
        <f>SUM(AL10:AL30)</f>
        <v>0</v>
      </c>
      <c r="AM9" s="459">
        <f>-IFERROR(AK9/AI9,0)</f>
        <v>0</v>
      </c>
      <c r="AN9" s="459">
        <f>-IFERROR(AL9/AJ9,0)</f>
        <v>0</v>
      </c>
      <c r="AO9" s="127">
        <f>SUM(AO10:AO30)</f>
        <v>0</v>
      </c>
      <c r="AP9" s="127">
        <f>SUM(AP10:AP30)</f>
        <v>0</v>
      </c>
      <c r="AQ9" s="459">
        <f>-IFERROR(AO9/AI9,0)</f>
        <v>0</v>
      </c>
      <c r="AR9" s="459">
        <f>-IFERROR(AP9/AJ9,0)</f>
        <v>0</v>
      </c>
      <c r="AS9" s="460">
        <f>+AQ9+AM9</f>
        <v>0</v>
      </c>
      <c r="AT9" s="460">
        <f>+AR9+AN9</f>
        <v>0</v>
      </c>
      <c r="AU9" s="127">
        <f>'7_Cost_Income'!I14+'7_Cost_Income'!I39-'7_Cost_Income'!I40</f>
        <v>0</v>
      </c>
      <c r="AV9" s="460">
        <f>IFERROR(AU9/AJ9,0)</f>
        <v>0</v>
      </c>
      <c r="AW9" s="128">
        <f>AV9-AT9</f>
        <v>0</v>
      </c>
      <c r="AY9" s="126">
        <f>SUM(AY10:AY30)</f>
        <v>0</v>
      </c>
      <c r="AZ9" s="157">
        <f>SUM(AZ10:AZ30)</f>
        <v>0</v>
      </c>
      <c r="BA9" s="157">
        <f>SUM(BA10:BA30)</f>
        <v>0</v>
      </c>
      <c r="BB9" s="157">
        <f>SUM(BB10:BB30)</f>
        <v>0</v>
      </c>
      <c r="BC9" s="459">
        <f>-IFERROR(BA9/AY9,0)</f>
        <v>0</v>
      </c>
      <c r="BD9" s="459">
        <f>-IFERROR(BB9/AZ9,0)</f>
        <v>0</v>
      </c>
      <c r="BE9" s="127">
        <f>SUM(BE10:BE30)</f>
        <v>0</v>
      </c>
      <c r="BF9" s="127">
        <f>SUM(BF10:BF30)</f>
        <v>0</v>
      </c>
      <c r="BG9" s="459">
        <f>-IFERROR(BE9/AY9,0)</f>
        <v>0</v>
      </c>
      <c r="BH9" s="459">
        <f>-IFERROR(BF9/AZ9,0)</f>
        <v>0</v>
      </c>
      <c r="BI9" s="460">
        <f>+BG9+BC9</f>
        <v>0</v>
      </c>
      <c r="BJ9" s="460">
        <f>+BH9+BD9</f>
        <v>0</v>
      </c>
      <c r="BK9" s="127">
        <f>'7_Cost_Income'!L14+'7_Cost_Income'!L39-'7_Cost_Income'!L40</f>
        <v>0</v>
      </c>
      <c r="BL9" s="460">
        <f>IFERROR(BK9/AZ9,0)</f>
        <v>0</v>
      </c>
      <c r="BM9" s="128">
        <f>BL9-BJ9</f>
        <v>0</v>
      </c>
      <c r="BO9" s="126">
        <f>SUM(BO10:BO30)</f>
        <v>0</v>
      </c>
      <c r="BP9" s="157">
        <f>SUM(BP10:BP30)</f>
        <v>0</v>
      </c>
      <c r="BQ9" s="157">
        <f>SUM(BQ10:BQ30)</f>
        <v>0</v>
      </c>
      <c r="BR9" s="157">
        <f>SUM(BR10:BR30)</f>
        <v>0</v>
      </c>
      <c r="BS9" s="459">
        <f>-IFERROR(BQ9/BO9,0)</f>
        <v>0</v>
      </c>
      <c r="BT9" s="459">
        <f>-IFERROR(BR9/BP9,0)</f>
        <v>0</v>
      </c>
      <c r="BU9" s="127">
        <f>SUM(BU10:BU30)</f>
        <v>0</v>
      </c>
      <c r="BV9" s="127">
        <f>SUM(BV10:BV30)</f>
        <v>0</v>
      </c>
      <c r="BW9" s="459">
        <f>-IFERROR(BU9/BO9,0)</f>
        <v>0</v>
      </c>
      <c r="BX9" s="459">
        <f>-IFERROR(BV9/BP9,0)</f>
        <v>0</v>
      </c>
      <c r="BY9" s="460">
        <f>+BW9+BS9</f>
        <v>0</v>
      </c>
      <c r="BZ9" s="460">
        <f>+BX9+BT9</f>
        <v>0</v>
      </c>
      <c r="CA9" s="127">
        <f>'7_Cost_Income'!O14+'7_Cost_Income'!O39-'7_Cost_Income'!O40</f>
        <v>0</v>
      </c>
      <c r="CB9" s="460">
        <f>IFERROR(CA9/BP9,0)</f>
        <v>0</v>
      </c>
      <c r="CC9" s="128">
        <f>CB9-BZ9</f>
        <v>0</v>
      </c>
    </row>
    <row r="10" spans="1:81" ht="29.4" customHeight="1" x14ac:dyDescent="0.25">
      <c r="A10" s="455">
        <f>+'Line - Map'!A5</f>
        <v>1</v>
      </c>
      <c r="B10" s="456" t="str">
        <f>+'Line - Map'!B5</f>
        <v>Здоров’я (крім медичного страхування)</v>
      </c>
      <c r="C10" s="66"/>
      <c r="D10" s="73"/>
      <c r="E10" s="73"/>
      <c r="F10" s="76"/>
      <c r="G10" s="91">
        <f t="shared" ref="G10:G30" si="0">IFERROR(E10/C10,0)</f>
        <v>0</v>
      </c>
      <c r="H10" s="91">
        <f t="shared" ref="H10:H30" si="1">IFERROR(F10/D10,0)</f>
        <v>0</v>
      </c>
      <c r="I10" s="76"/>
      <c r="J10" s="76"/>
      <c r="K10" s="91">
        <f t="shared" ref="K10:K30" si="2">IFERROR(I10/C10,0)</f>
        <v>0</v>
      </c>
      <c r="L10" s="91">
        <f t="shared" ref="L10:L30" si="3">IFERROR(J10/D10,0)</f>
        <v>0</v>
      </c>
      <c r="M10" s="448">
        <f t="shared" ref="M10:M30" si="4">+K10+G10</f>
        <v>0</v>
      </c>
      <c r="N10" s="448">
        <f t="shared" ref="N10:N30" si="5">+L10+H10</f>
        <v>0</v>
      </c>
      <c r="S10" s="66"/>
      <c r="T10" s="73"/>
      <c r="U10" s="73"/>
      <c r="V10" s="76"/>
      <c r="W10" s="91">
        <f t="shared" ref="W10:W30" si="6">IFERROR(U10/S10,0)</f>
        <v>0</v>
      </c>
      <c r="X10" s="91">
        <f t="shared" ref="X10:X30" si="7">IFERROR(V10/T10,0)</f>
        <v>0</v>
      </c>
      <c r="Y10" s="76"/>
      <c r="Z10" s="76"/>
      <c r="AA10" s="91">
        <f t="shared" ref="AA10:AA30" si="8">IFERROR(Y10/S10,0)</f>
        <v>0</v>
      </c>
      <c r="AB10" s="91">
        <f t="shared" ref="AB10:AB30" si="9">IFERROR(Z10/T10,0)</f>
        <v>0</v>
      </c>
      <c r="AC10" s="448">
        <f t="shared" ref="AC10:AC30" si="10">+AA10+W10</f>
        <v>0</v>
      </c>
      <c r="AD10" s="448">
        <f t="shared" ref="AD10:AD30" si="11">+AB10+X10</f>
        <v>0</v>
      </c>
      <c r="AI10" s="66"/>
      <c r="AJ10" s="73"/>
      <c r="AK10" s="73"/>
      <c r="AL10" s="76"/>
      <c r="AM10" s="91">
        <f t="shared" ref="AM10:AM30" si="12">IFERROR(AK10/AI10,0)</f>
        <v>0</v>
      </c>
      <c r="AN10" s="91">
        <f t="shared" ref="AN10:AN30" si="13">IFERROR(AL10/AJ10,0)</f>
        <v>0</v>
      </c>
      <c r="AO10" s="76"/>
      <c r="AP10" s="76"/>
      <c r="AQ10" s="91">
        <f t="shared" ref="AQ10:AQ30" si="14">IFERROR(AO10/AI10,0)</f>
        <v>0</v>
      </c>
      <c r="AR10" s="91">
        <f t="shared" ref="AR10:AR30" si="15">IFERROR(AP10/AJ10,0)</f>
        <v>0</v>
      </c>
      <c r="AS10" s="448">
        <f t="shared" ref="AS10:AS30" si="16">+AQ10+AM10</f>
        <v>0</v>
      </c>
      <c r="AT10" s="448">
        <f t="shared" ref="AT10:AT30" si="17">+AR10+AN10</f>
        <v>0</v>
      </c>
      <c r="AY10" s="66"/>
      <c r="AZ10" s="73"/>
      <c r="BA10" s="73"/>
      <c r="BB10" s="76"/>
      <c r="BC10" s="91">
        <f t="shared" ref="BC10:BC30" si="18">IFERROR(BA10/AY10,0)</f>
        <v>0</v>
      </c>
      <c r="BD10" s="91">
        <f t="shared" ref="BD10:BD30" si="19">IFERROR(BB10/AZ10,0)</f>
        <v>0</v>
      </c>
      <c r="BE10" s="76"/>
      <c r="BF10" s="76"/>
      <c r="BG10" s="91">
        <f t="shared" ref="BG10:BG30" si="20">IFERROR(BE10/AY10,0)</f>
        <v>0</v>
      </c>
      <c r="BH10" s="91">
        <f t="shared" ref="BH10:BH30" si="21">IFERROR(BF10/AZ10,0)</f>
        <v>0</v>
      </c>
      <c r="BI10" s="448">
        <f t="shared" ref="BI10:BI30" si="22">+BG10+BC10</f>
        <v>0</v>
      </c>
      <c r="BJ10" s="448">
        <f t="shared" ref="BJ10:BJ30" si="23">+BH10+BD10</f>
        <v>0</v>
      </c>
      <c r="BO10" s="66"/>
      <c r="BP10" s="73"/>
      <c r="BQ10" s="73"/>
      <c r="BR10" s="76"/>
      <c r="BS10" s="91">
        <f t="shared" ref="BS10:BS30" si="24">IFERROR(BQ10/BO10,0)</f>
        <v>0</v>
      </c>
      <c r="BT10" s="91">
        <f t="shared" ref="BT10:BT30" si="25">IFERROR(BR10/BP10,0)</f>
        <v>0</v>
      </c>
      <c r="BU10" s="76"/>
      <c r="BV10" s="76"/>
      <c r="BW10" s="91">
        <f t="shared" ref="BW10:BW30" si="26">IFERROR(BU10/BO10,0)</f>
        <v>0</v>
      </c>
      <c r="BX10" s="91">
        <f t="shared" ref="BX10:BX30" si="27">IFERROR(BV10/BP10,0)</f>
        <v>0</v>
      </c>
      <c r="BY10" s="448">
        <f t="shared" ref="BY10:BY30" si="28">+BW10+BS10</f>
        <v>0</v>
      </c>
      <c r="BZ10" s="448">
        <f t="shared" ref="BZ10:BZ30" si="29">+BX10+BT10</f>
        <v>0</v>
      </c>
    </row>
    <row r="11" spans="1:81" ht="29.4" customHeight="1" x14ac:dyDescent="0.25">
      <c r="A11" s="105">
        <f>+'Line - Map'!A6</f>
        <v>2</v>
      </c>
      <c r="B11" s="42" t="str">
        <f>+'Line - Map'!B6</f>
        <v>Здоров’я (медичне страхування)</v>
      </c>
      <c r="C11" s="66"/>
      <c r="D11" s="73"/>
      <c r="E11" s="73"/>
      <c r="F11" s="76"/>
      <c r="G11" s="91">
        <f t="shared" si="0"/>
        <v>0</v>
      </c>
      <c r="H11" s="91">
        <f t="shared" si="1"/>
        <v>0</v>
      </c>
      <c r="I11" s="76"/>
      <c r="J11" s="76"/>
      <c r="K11" s="91">
        <f t="shared" si="2"/>
        <v>0</v>
      </c>
      <c r="L11" s="91">
        <f t="shared" si="3"/>
        <v>0</v>
      </c>
      <c r="M11" s="448">
        <f t="shared" si="4"/>
        <v>0</v>
      </c>
      <c r="N11" s="448">
        <f t="shared" si="5"/>
        <v>0</v>
      </c>
      <c r="S11" s="66"/>
      <c r="T11" s="73"/>
      <c r="U11" s="73"/>
      <c r="V11" s="76"/>
      <c r="W11" s="91">
        <f t="shared" si="6"/>
        <v>0</v>
      </c>
      <c r="X11" s="91">
        <f t="shared" si="7"/>
        <v>0</v>
      </c>
      <c r="Y11" s="76"/>
      <c r="Z11" s="76"/>
      <c r="AA11" s="91">
        <f t="shared" si="8"/>
        <v>0</v>
      </c>
      <c r="AB11" s="91">
        <f t="shared" si="9"/>
        <v>0</v>
      </c>
      <c r="AC11" s="448">
        <f t="shared" si="10"/>
        <v>0</v>
      </c>
      <c r="AD11" s="448">
        <f t="shared" si="11"/>
        <v>0</v>
      </c>
      <c r="AI11" s="66"/>
      <c r="AJ11" s="73"/>
      <c r="AK11" s="73"/>
      <c r="AL11" s="76"/>
      <c r="AM11" s="91">
        <f t="shared" si="12"/>
        <v>0</v>
      </c>
      <c r="AN11" s="91">
        <f t="shared" si="13"/>
        <v>0</v>
      </c>
      <c r="AO11" s="76"/>
      <c r="AP11" s="76"/>
      <c r="AQ11" s="91">
        <f t="shared" si="14"/>
        <v>0</v>
      </c>
      <c r="AR11" s="91">
        <f t="shared" si="15"/>
        <v>0</v>
      </c>
      <c r="AS11" s="448">
        <f t="shared" si="16"/>
        <v>0</v>
      </c>
      <c r="AT11" s="448">
        <f t="shared" si="17"/>
        <v>0</v>
      </c>
      <c r="AY11" s="66"/>
      <c r="AZ11" s="73"/>
      <c r="BA11" s="73"/>
      <c r="BB11" s="76"/>
      <c r="BC11" s="91">
        <f t="shared" si="18"/>
        <v>0</v>
      </c>
      <c r="BD11" s="91">
        <f t="shared" si="19"/>
        <v>0</v>
      </c>
      <c r="BE11" s="76"/>
      <c r="BF11" s="76"/>
      <c r="BG11" s="91">
        <f t="shared" si="20"/>
        <v>0</v>
      </c>
      <c r="BH11" s="91">
        <f t="shared" si="21"/>
        <v>0</v>
      </c>
      <c r="BI11" s="448">
        <f t="shared" si="22"/>
        <v>0</v>
      </c>
      <c r="BJ11" s="448">
        <f t="shared" si="23"/>
        <v>0</v>
      </c>
      <c r="BO11" s="66"/>
      <c r="BP11" s="73"/>
      <c r="BQ11" s="73"/>
      <c r="BR11" s="76"/>
      <c r="BS11" s="91">
        <f t="shared" si="24"/>
        <v>0</v>
      </c>
      <c r="BT11" s="91">
        <f t="shared" si="25"/>
        <v>0</v>
      </c>
      <c r="BU11" s="76"/>
      <c r="BV11" s="76"/>
      <c r="BW11" s="91">
        <f t="shared" si="26"/>
        <v>0</v>
      </c>
      <c r="BX11" s="91">
        <f t="shared" si="27"/>
        <v>0</v>
      </c>
      <c r="BY11" s="448">
        <f t="shared" si="28"/>
        <v>0</v>
      </c>
      <c r="BZ11" s="448">
        <f t="shared" si="29"/>
        <v>0</v>
      </c>
    </row>
    <row r="12" spans="1:81" ht="29.4" customHeight="1" x14ac:dyDescent="0.25">
      <c r="A12" s="105">
        <f>+'Line - Map'!A7</f>
        <v>3</v>
      </c>
      <c r="B12" s="42" t="str">
        <f>+'Line - Map'!B7</f>
        <v>Обов’язкове страхування цивільної відповідальності власників  наземних транспортних засобів (ОСЦПВ)</v>
      </c>
      <c r="C12" s="66"/>
      <c r="D12" s="73"/>
      <c r="E12" s="73"/>
      <c r="F12" s="76"/>
      <c r="G12" s="91">
        <f t="shared" si="0"/>
        <v>0</v>
      </c>
      <c r="H12" s="91">
        <f t="shared" si="1"/>
        <v>0</v>
      </c>
      <c r="I12" s="76"/>
      <c r="J12" s="76"/>
      <c r="K12" s="91">
        <f t="shared" si="2"/>
        <v>0</v>
      </c>
      <c r="L12" s="91">
        <f t="shared" si="3"/>
        <v>0</v>
      </c>
      <c r="M12" s="448">
        <f t="shared" si="4"/>
        <v>0</v>
      </c>
      <c r="N12" s="448">
        <f t="shared" si="5"/>
        <v>0</v>
      </c>
      <c r="S12" s="66"/>
      <c r="T12" s="73"/>
      <c r="U12" s="73"/>
      <c r="V12" s="76"/>
      <c r="W12" s="91">
        <f t="shared" si="6"/>
        <v>0</v>
      </c>
      <c r="X12" s="91">
        <f t="shared" si="7"/>
        <v>0</v>
      </c>
      <c r="Y12" s="76"/>
      <c r="Z12" s="76"/>
      <c r="AA12" s="91">
        <f t="shared" si="8"/>
        <v>0</v>
      </c>
      <c r="AB12" s="91">
        <f t="shared" si="9"/>
        <v>0</v>
      </c>
      <c r="AC12" s="448">
        <f t="shared" si="10"/>
        <v>0</v>
      </c>
      <c r="AD12" s="448">
        <f t="shared" si="11"/>
        <v>0</v>
      </c>
      <c r="AI12" s="66"/>
      <c r="AJ12" s="73"/>
      <c r="AK12" s="73"/>
      <c r="AL12" s="76"/>
      <c r="AM12" s="91">
        <f t="shared" si="12"/>
        <v>0</v>
      </c>
      <c r="AN12" s="91">
        <f t="shared" si="13"/>
        <v>0</v>
      </c>
      <c r="AO12" s="76"/>
      <c r="AP12" s="76"/>
      <c r="AQ12" s="91">
        <f t="shared" si="14"/>
        <v>0</v>
      </c>
      <c r="AR12" s="91">
        <f t="shared" si="15"/>
        <v>0</v>
      </c>
      <c r="AS12" s="448">
        <f t="shared" si="16"/>
        <v>0</v>
      </c>
      <c r="AT12" s="448">
        <f t="shared" si="17"/>
        <v>0</v>
      </c>
      <c r="AY12" s="66"/>
      <c r="AZ12" s="73"/>
      <c r="BA12" s="73"/>
      <c r="BB12" s="76"/>
      <c r="BC12" s="91">
        <f t="shared" si="18"/>
        <v>0</v>
      </c>
      <c r="BD12" s="91">
        <f t="shared" si="19"/>
        <v>0</v>
      </c>
      <c r="BE12" s="76"/>
      <c r="BF12" s="76"/>
      <c r="BG12" s="91">
        <f t="shared" si="20"/>
        <v>0</v>
      </c>
      <c r="BH12" s="91">
        <f t="shared" si="21"/>
        <v>0</v>
      </c>
      <c r="BI12" s="448">
        <f t="shared" si="22"/>
        <v>0</v>
      </c>
      <c r="BJ12" s="448">
        <f t="shared" si="23"/>
        <v>0</v>
      </c>
      <c r="BO12" s="66"/>
      <c r="BP12" s="73"/>
      <c r="BQ12" s="73"/>
      <c r="BR12" s="76"/>
      <c r="BS12" s="91">
        <f t="shared" si="24"/>
        <v>0</v>
      </c>
      <c r="BT12" s="91">
        <f t="shared" si="25"/>
        <v>0</v>
      </c>
      <c r="BU12" s="76"/>
      <c r="BV12" s="76"/>
      <c r="BW12" s="91">
        <f t="shared" si="26"/>
        <v>0</v>
      </c>
      <c r="BX12" s="91">
        <f t="shared" si="27"/>
        <v>0</v>
      </c>
      <c r="BY12" s="448">
        <f t="shared" si="28"/>
        <v>0</v>
      </c>
      <c r="BZ12" s="448">
        <f t="shared" si="29"/>
        <v>0</v>
      </c>
    </row>
    <row r="13" spans="1:81" ht="29.4" customHeight="1" x14ac:dyDescent="0.25">
      <c r="A13" s="105">
        <f>+'Line - Map'!A8</f>
        <v>4</v>
      </c>
      <c r="B13" s="42" t="str">
        <f>+'Line - Map'!B8</f>
        <v>“Зелена картка”</v>
      </c>
      <c r="C13" s="66"/>
      <c r="D13" s="73"/>
      <c r="E13" s="73"/>
      <c r="F13" s="76"/>
      <c r="G13" s="91">
        <f t="shared" si="0"/>
        <v>0</v>
      </c>
      <c r="H13" s="91">
        <f t="shared" si="1"/>
        <v>0</v>
      </c>
      <c r="I13" s="76"/>
      <c r="J13" s="76"/>
      <c r="K13" s="91">
        <f t="shared" si="2"/>
        <v>0</v>
      </c>
      <c r="L13" s="91">
        <f t="shared" si="3"/>
        <v>0</v>
      </c>
      <c r="M13" s="448">
        <f t="shared" si="4"/>
        <v>0</v>
      </c>
      <c r="N13" s="448">
        <f t="shared" si="5"/>
        <v>0</v>
      </c>
      <c r="S13" s="66"/>
      <c r="T13" s="73"/>
      <c r="U13" s="73"/>
      <c r="V13" s="76"/>
      <c r="W13" s="91">
        <f t="shared" si="6"/>
        <v>0</v>
      </c>
      <c r="X13" s="91">
        <f t="shared" si="7"/>
        <v>0</v>
      </c>
      <c r="Y13" s="76"/>
      <c r="Z13" s="76"/>
      <c r="AA13" s="91">
        <f t="shared" si="8"/>
        <v>0</v>
      </c>
      <c r="AB13" s="91">
        <f t="shared" si="9"/>
        <v>0</v>
      </c>
      <c r="AC13" s="448">
        <f t="shared" si="10"/>
        <v>0</v>
      </c>
      <c r="AD13" s="448">
        <f t="shared" si="11"/>
        <v>0</v>
      </c>
      <c r="AI13" s="66"/>
      <c r="AJ13" s="73"/>
      <c r="AK13" s="73"/>
      <c r="AL13" s="76"/>
      <c r="AM13" s="91">
        <f t="shared" si="12"/>
        <v>0</v>
      </c>
      <c r="AN13" s="91">
        <f t="shared" si="13"/>
        <v>0</v>
      </c>
      <c r="AO13" s="76"/>
      <c r="AP13" s="76"/>
      <c r="AQ13" s="91">
        <f t="shared" si="14"/>
        <v>0</v>
      </c>
      <c r="AR13" s="91">
        <f t="shared" si="15"/>
        <v>0</v>
      </c>
      <c r="AS13" s="448">
        <f t="shared" si="16"/>
        <v>0</v>
      </c>
      <c r="AT13" s="448">
        <f t="shared" si="17"/>
        <v>0</v>
      </c>
      <c r="AY13" s="66"/>
      <c r="AZ13" s="73"/>
      <c r="BA13" s="73"/>
      <c r="BB13" s="76"/>
      <c r="BC13" s="91">
        <f t="shared" si="18"/>
        <v>0</v>
      </c>
      <c r="BD13" s="91">
        <f t="shared" si="19"/>
        <v>0</v>
      </c>
      <c r="BE13" s="76"/>
      <c r="BF13" s="76"/>
      <c r="BG13" s="91">
        <f t="shared" si="20"/>
        <v>0</v>
      </c>
      <c r="BH13" s="91">
        <f t="shared" si="21"/>
        <v>0</v>
      </c>
      <c r="BI13" s="448">
        <f t="shared" si="22"/>
        <v>0</v>
      </c>
      <c r="BJ13" s="448">
        <f t="shared" si="23"/>
        <v>0</v>
      </c>
      <c r="BO13" s="66"/>
      <c r="BP13" s="73"/>
      <c r="BQ13" s="73"/>
      <c r="BR13" s="76"/>
      <c r="BS13" s="91">
        <f t="shared" si="24"/>
        <v>0</v>
      </c>
      <c r="BT13" s="91">
        <f t="shared" si="25"/>
        <v>0</v>
      </c>
      <c r="BU13" s="76"/>
      <c r="BV13" s="76"/>
      <c r="BW13" s="91">
        <f t="shared" si="26"/>
        <v>0</v>
      </c>
      <c r="BX13" s="91">
        <f t="shared" si="27"/>
        <v>0</v>
      </c>
      <c r="BY13" s="448">
        <f t="shared" si="28"/>
        <v>0</v>
      </c>
      <c r="BZ13" s="448">
        <f t="shared" si="29"/>
        <v>0</v>
      </c>
    </row>
    <row r="14" spans="1:81" ht="29.4" customHeight="1" x14ac:dyDescent="0.25">
      <c r="A14" s="105">
        <f>+'Line - Map'!A9</f>
        <v>5</v>
      </c>
      <c r="B14" s="42" t="str">
        <f>+'Line - Map'!B9</f>
        <v>Інша моторна відповідальність</v>
      </c>
      <c r="C14" s="66"/>
      <c r="D14" s="73"/>
      <c r="E14" s="73"/>
      <c r="F14" s="76"/>
      <c r="G14" s="91">
        <f t="shared" si="0"/>
        <v>0</v>
      </c>
      <c r="H14" s="91">
        <f t="shared" si="1"/>
        <v>0</v>
      </c>
      <c r="I14" s="76"/>
      <c r="J14" s="76"/>
      <c r="K14" s="91">
        <f t="shared" si="2"/>
        <v>0</v>
      </c>
      <c r="L14" s="91">
        <f t="shared" si="3"/>
        <v>0</v>
      </c>
      <c r="M14" s="448">
        <f t="shared" si="4"/>
        <v>0</v>
      </c>
      <c r="N14" s="448">
        <f t="shared" si="5"/>
        <v>0</v>
      </c>
      <c r="S14" s="66"/>
      <c r="T14" s="73"/>
      <c r="U14" s="73"/>
      <c r="V14" s="76"/>
      <c r="W14" s="91">
        <f t="shared" si="6"/>
        <v>0</v>
      </c>
      <c r="X14" s="91">
        <f t="shared" si="7"/>
        <v>0</v>
      </c>
      <c r="Y14" s="76"/>
      <c r="Z14" s="76"/>
      <c r="AA14" s="91">
        <f t="shared" si="8"/>
        <v>0</v>
      </c>
      <c r="AB14" s="91">
        <f t="shared" si="9"/>
        <v>0</v>
      </c>
      <c r="AC14" s="448">
        <f t="shared" si="10"/>
        <v>0</v>
      </c>
      <c r="AD14" s="448">
        <f t="shared" si="11"/>
        <v>0</v>
      </c>
      <c r="AI14" s="66"/>
      <c r="AJ14" s="73"/>
      <c r="AK14" s="73"/>
      <c r="AL14" s="76"/>
      <c r="AM14" s="91">
        <f t="shared" si="12"/>
        <v>0</v>
      </c>
      <c r="AN14" s="91">
        <f t="shared" si="13"/>
        <v>0</v>
      </c>
      <c r="AO14" s="76"/>
      <c r="AP14" s="76"/>
      <c r="AQ14" s="91">
        <f t="shared" si="14"/>
        <v>0</v>
      </c>
      <c r="AR14" s="91">
        <f t="shared" si="15"/>
        <v>0</v>
      </c>
      <c r="AS14" s="448">
        <f t="shared" si="16"/>
        <v>0</v>
      </c>
      <c r="AT14" s="448">
        <f t="shared" si="17"/>
        <v>0</v>
      </c>
      <c r="AY14" s="66"/>
      <c r="AZ14" s="73"/>
      <c r="BA14" s="73"/>
      <c r="BB14" s="76"/>
      <c r="BC14" s="91">
        <f t="shared" si="18"/>
        <v>0</v>
      </c>
      <c r="BD14" s="91">
        <f t="shared" si="19"/>
        <v>0</v>
      </c>
      <c r="BE14" s="76"/>
      <c r="BF14" s="76"/>
      <c r="BG14" s="91">
        <f t="shared" si="20"/>
        <v>0</v>
      </c>
      <c r="BH14" s="91">
        <f t="shared" si="21"/>
        <v>0</v>
      </c>
      <c r="BI14" s="448">
        <f t="shared" si="22"/>
        <v>0</v>
      </c>
      <c r="BJ14" s="448">
        <f t="shared" si="23"/>
        <v>0</v>
      </c>
      <c r="BO14" s="66"/>
      <c r="BP14" s="73"/>
      <c r="BQ14" s="73"/>
      <c r="BR14" s="76"/>
      <c r="BS14" s="91">
        <f t="shared" si="24"/>
        <v>0</v>
      </c>
      <c r="BT14" s="91">
        <f t="shared" si="25"/>
        <v>0</v>
      </c>
      <c r="BU14" s="76"/>
      <c r="BV14" s="76"/>
      <c r="BW14" s="91">
        <f t="shared" si="26"/>
        <v>0</v>
      </c>
      <c r="BX14" s="91">
        <f t="shared" si="27"/>
        <v>0</v>
      </c>
      <c r="BY14" s="448">
        <f t="shared" si="28"/>
        <v>0</v>
      </c>
      <c r="BZ14" s="448">
        <f t="shared" si="29"/>
        <v>0</v>
      </c>
    </row>
    <row r="15" spans="1:81" ht="29.4" customHeight="1" x14ac:dyDescent="0.25">
      <c r="A15" s="105">
        <f>+'Line - Map'!A10</f>
        <v>6</v>
      </c>
      <c r="B15" s="42" t="str">
        <f>+'Line - Map'!B10</f>
        <v>КАСКО</v>
      </c>
      <c r="C15" s="66"/>
      <c r="D15" s="73"/>
      <c r="E15" s="73"/>
      <c r="F15" s="76"/>
      <c r="G15" s="91">
        <f t="shared" si="0"/>
        <v>0</v>
      </c>
      <c r="H15" s="91">
        <f t="shared" si="1"/>
        <v>0</v>
      </c>
      <c r="I15" s="76"/>
      <c r="J15" s="76"/>
      <c r="K15" s="91">
        <f t="shared" si="2"/>
        <v>0</v>
      </c>
      <c r="L15" s="91">
        <f t="shared" si="3"/>
        <v>0</v>
      </c>
      <c r="M15" s="448">
        <f t="shared" si="4"/>
        <v>0</v>
      </c>
      <c r="N15" s="448">
        <f t="shared" si="5"/>
        <v>0</v>
      </c>
      <c r="S15" s="66"/>
      <c r="T15" s="73"/>
      <c r="U15" s="73"/>
      <c r="V15" s="76"/>
      <c r="W15" s="91">
        <f t="shared" si="6"/>
        <v>0</v>
      </c>
      <c r="X15" s="91">
        <f t="shared" si="7"/>
        <v>0</v>
      </c>
      <c r="Y15" s="76"/>
      <c r="Z15" s="76"/>
      <c r="AA15" s="91">
        <f t="shared" si="8"/>
        <v>0</v>
      </c>
      <c r="AB15" s="91">
        <f t="shared" si="9"/>
        <v>0</v>
      </c>
      <c r="AC15" s="448">
        <f t="shared" si="10"/>
        <v>0</v>
      </c>
      <c r="AD15" s="448">
        <f t="shared" si="11"/>
        <v>0</v>
      </c>
      <c r="AI15" s="66"/>
      <c r="AJ15" s="73"/>
      <c r="AK15" s="73"/>
      <c r="AL15" s="76"/>
      <c r="AM15" s="91">
        <f t="shared" si="12"/>
        <v>0</v>
      </c>
      <c r="AN15" s="91">
        <f t="shared" si="13"/>
        <v>0</v>
      </c>
      <c r="AO15" s="76"/>
      <c r="AP15" s="76"/>
      <c r="AQ15" s="91">
        <f t="shared" si="14"/>
        <v>0</v>
      </c>
      <c r="AR15" s="91">
        <f t="shared" si="15"/>
        <v>0</v>
      </c>
      <c r="AS15" s="448">
        <f t="shared" si="16"/>
        <v>0</v>
      </c>
      <c r="AT15" s="448">
        <f t="shared" si="17"/>
        <v>0</v>
      </c>
      <c r="AY15" s="66"/>
      <c r="AZ15" s="73"/>
      <c r="BA15" s="73"/>
      <c r="BB15" s="76"/>
      <c r="BC15" s="91">
        <f t="shared" si="18"/>
        <v>0</v>
      </c>
      <c r="BD15" s="91">
        <f t="shared" si="19"/>
        <v>0</v>
      </c>
      <c r="BE15" s="76"/>
      <c r="BF15" s="76"/>
      <c r="BG15" s="91">
        <f t="shared" si="20"/>
        <v>0</v>
      </c>
      <c r="BH15" s="91">
        <f t="shared" si="21"/>
        <v>0</v>
      </c>
      <c r="BI15" s="448">
        <f t="shared" si="22"/>
        <v>0</v>
      </c>
      <c r="BJ15" s="448">
        <f t="shared" si="23"/>
        <v>0</v>
      </c>
      <c r="BO15" s="66"/>
      <c r="BP15" s="73"/>
      <c r="BQ15" s="73"/>
      <c r="BR15" s="76"/>
      <c r="BS15" s="91">
        <f t="shared" si="24"/>
        <v>0</v>
      </c>
      <c r="BT15" s="91">
        <f t="shared" si="25"/>
        <v>0</v>
      </c>
      <c r="BU15" s="76"/>
      <c r="BV15" s="76"/>
      <c r="BW15" s="91">
        <f t="shared" si="26"/>
        <v>0</v>
      </c>
      <c r="BX15" s="91">
        <f t="shared" si="27"/>
        <v>0</v>
      </c>
      <c r="BY15" s="448">
        <f t="shared" si="28"/>
        <v>0</v>
      </c>
      <c r="BZ15" s="448">
        <f t="shared" si="29"/>
        <v>0</v>
      </c>
    </row>
    <row r="16" spans="1:81" ht="29.4" customHeight="1" x14ac:dyDescent="0.25">
      <c r="A16" s="105">
        <f>+'Line - Map'!A11</f>
        <v>7</v>
      </c>
      <c r="B16" s="42" t="str">
        <f>+'Line - Map'!B11</f>
        <v>МАТ-майно</v>
      </c>
      <c r="C16" s="66"/>
      <c r="D16" s="73"/>
      <c r="E16" s="73"/>
      <c r="F16" s="76"/>
      <c r="G16" s="91">
        <f t="shared" si="0"/>
        <v>0</v>
      </c>
      <c r="H16" s="91">
        <f t="shared" si="1"/>
        <v>0</v>
      </c>
      <c r="I16" s="76"/>
      <c r="J16" s="76"/>
      <c r="K16" s="91">
        <f t="shared" si="2"/>
        <v>0</v>
      </c>
      <c r="L16" s="91">
        <f t="shared" si="3"/>
        <v>0</v>
      </c>
      <c r="M16" s="448">
        <f t="shared" si="4"/>
        <v>0</v>
      </c>
      <c r="N16" s="448">
        <f t="shared" si="5"/>
        <v>0</v>
      </c>
      <c r="S16" s="66"/>
      <c r="T16" s="73"/>
      <c r="U16" s="73"/>
      <c r="V16" s="76"/>
      <c r="W16" s="91">
        <f t="shared" si="6"/>
        <v>0</v>
      </c>
      <c r="X16" s="91">
        <f t="shared" si="7"/>
        <v>0</v>
      </c>
      <c r="Y16" s="76"/>
      <c r="Z16" s="76"/>
      <c r="AA16" s="91">
        <f t="shared" si="8"/>
        <v>0</v>
      </c>
      <c r="AB16" s="91">
        <f t="shared" si="9"/>
        <v>0</v>
      </c>
      <c r="AC16" s="448">
        <f t="shared" si="10"/>
        <v>0</v>
      </c>
      <c r="AD16" s="448">
        <f t="shared" si="11"/>
        <v>0</v>
      </c>
      <c r="AI16" s="66"/>
      <c r="AJ16" s="73"/>
      <c r="AK16" s="73"/>
      <c r="AL16" s="76"/>
      <c r="AM16" s="91">
        <f t="shared" si="12"/>
        <v>0</v>
      </c>
      <c r="AN16" s="91">
        <f t="shared" si="13"/>
        <v>0</v>
      </c>
      <c r="AO16" s="76"/>
      <c r="AP16" s="76"/>
      <c r="AQ16" s="91">
        <f t="shared" si="14"/>
        <v>0</v>
      </c>
      <c r="AR16" s="91">
        <f t="shared" si="15"/>
        <v>0</v>
      </c>
      <c r="AS16" s="448">
        <f t="shared" si="16"/>
        <v>0</v>
      </c>
      <c r="AT16" s="448">
        <f t="shared" si="17"/>
        <v>0</v>
      </c>
      <c r="AY16" s="66"/>
      <c r="AZ16" s="73"/>
      <c r="BA16" s="73"/>
      <c r="BB16" s="76"/>
      <c r="BC16" s="91">
        <f t="shared" si="18"/>
        <v>0</v>
      </c>
      <c r="BD16" s="91">
        <f t="shared" si="19"/>
        <v>0</v>
      </c>
      <c r="BE16" s="76"/>
      <c r="BF16" s="76"/>
      <c r="BG16" s="91">
        <f t="shared" si="20"/>
        <v>0</v>
      </c>
      <c r="BH16" s="91">
        <f t="shared" si="21"/>
        <v>0</v>
      </c>
      <c r="BI16" s="448">
        <f t="shared" si="22"/>
        <v>0</v>
      </c>
      <c r="BJ16" s="448">
        <f t="shared" si="23"/>
        <v>0</v>
      </c>
      <c r="BO16" s="66"/>
      <c r="BP16" s="73"/>
      <c r="BQ16" s="73"/>
      <c r="BR16" s="76"/>
      <c r="BS16" s="91">
        <f t="shared" si="24"/>
        <v>0</v>
      </c>
      <c r="BT16" s="91">
        <f t="shared" si="25"/>
        <v>0</v>
      </c>
      <c r="BU16" s="76"/>
      <c r="BV16" s="76"/>
      <c r="BW16" s="91">
        <f t="shared" si="26"/>
        <v>0</v>
      </c>
      <c r="BX16" s="91">
        <f t="shared" si="27"/>
        <v>0</v>
      </c>
      <c r="BY16" s="448">
        <f t="shared" si="28"/>
        <v>0</v>
      </c>
      <c r="BZ16" s="448">
        <f t="shared" si="29"/>
        <v>0</v>
      </c>
    </row>
    <row r="17" spans="1:81" ht="29.4" customHeight="1" x14ac:dyDescent="0.25">
      <c r="A17" s="105">
        <f>+'Line - Map'!A12</f>
        <v>8</v>
      </c>
      <c r="B17" s="42" t="str">
        <f>+'Line - Map'!B12</f>
        <v>МАТ-відповідальність</v>
      </c>
      <c r="C17" s="66"/>
      <c r="D17" s="73"/>
      <c r="E17" s="73"/>
      <c r="F17" s="76"/>
      <c r="G17" s="91">
        <f t="shared" si="0"/>
        <v>0</v>
      </c>
      <c r="H17" s="91">
        <f t="shared" si="1"/>
        <v>0</v>
      </c>
      <c r="I17" s="76"/>
      <c r="J17" s="76"/>
      <c r="K17" s="91">
        <f t="shared" si="2"/>
        <v>0</v>
      </c>
      <c r="L17" s="91">
        <f t="shared" si="3"/>
        <v>0</v>
      </c>
      <c r="M17" s="448">
        <f t="shared" si="4"/>
        <v>0</v>
      </c>
      <c r="N17" s="448">
        <f t="shared" si="5"/>
        <v>0</v>
      </c>
      <c r="S17" s="66"/>
      <c r="T17" s="73"/>
      <c r="U17" s="73"/>
      <c r="V17" s="76"/>
      <c r="W17" s="91">
        <f t="shared" si="6"/>
        <v>0</v>
      </c>
      <c r="X17" s="91">
        <f t="shared" si="7"/>
        <v>0</v>
      </c>
      <c r="Y17" s="76"/>
      <c r="Z17" s="76"/>
      <c r="AA17" s="91">
        <f t="shared" si="8"/>
        <v>0</v>
      </c>
      <c r="AB17" s="91">
        <f t="shared" si="9"/>
        <v>0</v>
      </c>
      <c r="AC17" s="448">
        <f t="shared" si="10"/>
        <v>0</v>
      </c>
      <c r="AD17" s="448">
        <f t="shared" si="11"/>
        <v>0</v>
      </c>
      <c r="AI17" s="66"/>
      <c r="AJ17" s="73"/>
      <c r="AK17" s="73"/>
      <c r="AL17" s="76"/>
      <c r="AM17" s="91">
        <f t="shared" si="12"/>
        <v>0</v>
      </c>
      <c r="AN17" s="91">
        <f t="shared" si="13"/>
        <v>0</v>
      </c>
      <c r="AO17" s="76"/>
      <c r="AP17" s="76"/>
      <c r="AQ17" s="91">
        <f t="shared" si="14"/>
        <v>0</v>
      </c>
      <c r="AR17" s="91">
        <f t="shared" si="15"/>
        <v>0</v>
      </c>
      <c r="AS17" s="448">
        <f t="shared" si="16"/>
        <v>0</v>
      </c>
      <c r="AT17" s="448">
        <f t="shared" si="17"/>
        <v>0</v>
      </c>
      <c r="AY17" s="66"/>
      <c r="AZ17" s="73"/>
      <c r="BA17" s="73"/>
      <c r="BB17" s="76"/>
      <c r="BC17" s="91">
        <f t="shared" si="18"/>
        <v>0</v>
      </c>
      <c r="BD17" s="91">
        <f t="shared" si="19"/>
        <v>0</v>
      </c>
      <c r="BE17" s="76"/>
      <c r="BF17" s="76"/>
      <c r="BG17" s="91">
        <f t="shared" si="20"/>
        <v>0</v>
      </c>
      <c r="BH17" s="91">
        <f t="shared" si="21"/>
        <v>0</v>
      </c>
      <c r="BI17" s="448">
        <f t="shared" si="22"/>
        <v>0</v>
      </c>
      <c r="BJ17" s="448">
        <f t="shared" si="23"/>
        <v>0</v>
      </c>
      <c r="BO17" s="66"/>
      <c r="BP17" s="73"/>
      <c r="BQ17" s="73"/>
      <c r="BR17" s="76"/>
      <c r="BS17" s="91">
        <f t="shared" si="24"/>
        <v>0</v>
      </c>
      <c r="BT17" s="91">
        <f t="shared" si="25"/>
        <v>0</v>
      </c>
      <c r="BU17" s="76"/>
      <c r="BV17" s="76"/>
      <c r="BW17" s="91">
        <f t="shared" si="26"/>
        <v>0</v>
      </c>
      <c r="BX17" s="91">
        <f t="shared" si="27"/>
        <v>0</v>
      </c>
      <c r="BY17" s="448">
        <f t="shared" si="28"/>
        <v>0</v>
      </c>
      <c r="BZ17" s="448">
        <f t="shared" si="29"/>
        <v>0</v>
      </c>
    </row>
    <row r="18" spans="1:81" ht="29.4" customHeight="1" x14ac:dyDescent="0.25">
      <c r="A18" s="105">
        <f>+'Line - Map'!A13</f>
        <v>9</v>
      </c>
      <c r="B18" s="42" t="str">
        <f>+'Line - Map'!B13</f>
        <v>Майно, крім страхування сільськогосподарської продукції</v>
      </c>
      <c r="C18" s="66"/>
      <c r="D18" s="73"/>
      <c r="E18" s="73"/>
      <c r="F18" s="76"/>
      <c r="G18" s="91">
        <f t="shared" si="0"/>
        <v>0</v>
      </c>
      <c r="H18" s="91">
        <f t="shared" si="1"/>
        <v>0</v>
      </c>
      <c r="I18" s="76"/>
      <c r="J18" s="76"/>
      <c r="K18" s="91">
        <f t="shared" si="2"/>
        <v>0</v>
      </c>
      <c r="L18" s="91">
        <f t="shared" si="3"/>
        <v>0</v>
      </c>
      <c r="M18" s="448">
        <f t="shared" si="4"/>
        <v>0</v>
      </c>
      <c r="N18" s="448">
        <f t="shared" si="5"/>
        <v>0</v>
      </c>
      <c r="S18" s="66"/>
      <c r="T18" s="73"/>
      <c r="U18" s="73"/>
      <c r="V18" s="76"/>
      <c r="W18" s="91">
        <f t="shared" si="6"/>
        <v>0</v>
      </c>
      <c r="X18" s="91">
        <f t="shared" si="7"/>
        <v>0</v>
      </c>
      <c r="Y18" s="76"/>
      <c r="Z18" s="76"/>
      <c r="AA18" s="91">
        <f t="shared" si="8"/>
        <v>0</v>
      </c>
      <c r="AB18" s="91">
        <f t="shared" si="9"/>
        <v>0</v>
      </c>
      <c r="AC18" s="448">
        <f t="shared" si="10"/>
        <v>0</v>
      </c>
      <c r="AD18" s="448">
        <f t="shared" si="11"/>
        <v>0</v>
      </c>
      <c r="AI18" s="66"/>
      <c r="AJ18" s="73"/>
      <c r="AK18" s="73"/>
      <c r="AL18" s="76"/>
      <c r="AM18" s="91">
        <f t="shared" si="12"/>
        <v>0</v>
      </c>
      <c r="AN18" s="91">
        <f t="shared" si="13"/>
        <v>0</v>
      </c>
      <c r="AO18" s="76"/>
      <c r="AP18" s="76"/>
      <c r="AQ18" s="91">
        <f t="shared" si="14"/>
        <v>0</v>
      </c>
      <c r="AR18" s="91">
        <f t="shared" si="15"/>
        <v>0</v>
      </c>
      <c r="AS18" s="448">
        <f t="shared" si="16"/>
        <v>0</v>
      </c>
      <c r="AT18" s="448">
        <f t="shared" si="17"/>
        <v>0</v>
      </c>
      <c r="AY18" s="66"/>
      <c r="AZ18" s="73"/>
      <c r="BA18" s="73"/>
      <c r="BB18" s="76"/>
      <c r="BC18" s="91">
        <f t="shared" si="18"/>
        <v>0</v>
      </c>
      <c r="BD18" s="91">
        <f t="shared" si="19"/>
        <v>0</v>
      </c>
      <c r="BE18" s="76"/>
      <c r="BF18" s="76"/>
      <c r="BG18" s="91">
        <f t="shared" si="20"/>
        <v>0</v>
      </c>
      <c r="BH18" s="91">
        <f t="shared" si="21"/>
        <v>0</v>
      </c>
      <c r="BI18" s="448">
        <f t="shared" si="22"/>
        <v>0</v>
      </c>
      <c r="BJ18" s="448">
        <f t="shared" si="23"/>
        <v>0</v>
      </c>
      <c r="BO18" s="66"/>
      <c r="BP18" s="73"/>
      <c r="BQ18" s="73"/>
      <c r="BR18" s="76"/>
      <c r="BS18" s="91">
        <f t="shared" si="24"/>
        <v>0</v>
      </c>
      <c r="BT18" s="91">
        <f t="shared" si="25"/>
        <v>0</v>
      </c>
      <c r="BU18" s="76"/>
      <c r="BV18" s="76"/>
      <c r="BW18" s="91">
        <f t="shared" si="26"/>
        <v>0</v>
      </c>
      <c r="BX18" s="91">
        <f t="shared" si="27"/>
        <v>0</v>
      </c>
      <c r="BY18" s="448">
        <f t="shared" si="28"/>
        <v>0</v>
      </c>
      <c r="BZ18" s="448">
        <f t="shared" si="29"/>
        <v>0</v>
      </c>
    </row>
    <row r="19" spans="1:81" ht="29.4" customHeight="1" x14ac:dyDescent="0.25">
      <c r="A19" s="105">
        <f>+'Line - Map'!A14</f>
        <v>10</v>
      </c>
      <c r="B19" s="42" t="str">
        <f>+'Line - Map'!B14</f>
        <v>Майно (страхування сільськогосподарської продукції з державною підтримкою)</v>
      </c>
      <c r="C19" s="66"/>
      <c r="D19" s="73"/>
      <c r="E19" s="73"/>
      <c r="F19" s="76"/>
      <c r="G19" s="91">
        <f t="shared" si="0"/>
        <v>0</v>
      </c>
      <c r="H19" s="91">
        <f t="shared" si="1"/>
        <v>0</v>
      </c>
      <c r="I19" s="76"/>
      <c r="J19" s="76"/>
      <c r="K19" s="91">
        <f t="shared" si="2"/>
        <v>0</v>
      </c>
      <c r="L19" s="91">
        <f t="shared" si="3"/>
        <v>0</v>
      </c>
      <c r="M19" s="448">
        <f t="shared" si="4"/>
        <v>0</v>
      </c>
      <c r="N19" s="448">
        <f t="shared" si="5"/>
        <v>0</v>
      </c>
      <c r="S19" s="66"/>
      <c r="T19" s="73"/>
      <c r="U19" s="73"/>
      <c r="V19" s="76"/>
      <c r="W19" s="91">
        <f t="shared" si="6"/>
        <v>0</v>
      </c>
      <c r="X19" s="91">
        <f t="shared" si="7"/>
        <v>0</v>
      </c>
      <c r="Y19" s="76"/>
      <c r="Z19" s="76"/>
      <c r="AA19" s="91">
        <f t="shared" si="8"/>
        <v>0</v>
      </c>
      <c r="AB19" s="91">
        <f t="shared" si="9"/>
        <v>0</v>
      </c>
      <c r="AC19" s="448">
        <f t="shared" si="10"/>
        <v>0</v>
      </c>
      <c r="AD19" s="448">
        <f t="shared" si="11"/>
        <v>0</v>
      </c>
      <c r="AI19" s="66"/>
      <c r="AJ19" s="73"/>
      <c r="AK19" s="73"/>
      <c r="AL19" s="76"/>
      <c r="AM19" s="91">
        <f t="shared" si="12"/>
        <v>0</v>
      </c>
      <c r="AN19" s="91">
        <f t="shared" si="13"/>
        <v>0</v>
      </c>
      <c r="AO19" s="76"/>
      <c r="AP19" s="76"/>
      <c r="AQ19" s="91">
        <f t="shared" si="14"/>
        <v>0</v>
      </c>
      <c r="AR19" s="91">
        <f t="shared" si="15"/>
        <v>0</v>
      </c>
      <c r="AS19" s="448">
        <f t="shared" si="16"/>
        <v>0</v>
      </c>
      <c r="AT19" s="448">
        <f t="shared" si="17"/>
        <v>0</v>
      </c>
      <c r="AY19" s="66"/>
      <c r="AZ19" s="73"/>
      <c r="BA19" s="73"/>
      <c r="BB19" s="76"/>
      <c r="BC19" s="91">
        <f t="shared" si="18"/>
        <v>0</v>
      </c>
      <c r="BD19" s="91">
        <f t="shared" si="19"/>
        <v>0</v>
      </c>
      <c r="BE19" s="76"/>
      <c r="BF19" s="76"/>
      <c r="BG19" s="91">
        <f t="shared" si="20"/>
        <v>0</v>
      </c>
      <c r="BH19" s="91">
        <f t="shared" si="21"/>
        <v>0</v>
      </c>
      <c r="BI19" s="448">
        <f t="shared" si="22"/>
        <v>0</v>
      </c>
      <c r="BJ19" s="448">
        <f t="shared" si="23"/>
        <v>0</v>
      </c>
      <c r="BO19" s="66"/>
      <c r="BP19" s="73"/>
      <c r="BQ19" s="73"/>
      <c r="BR19" s="76"/>
      <c r="BS19" s="91">
        <f t="shared" si="24"/>
        <v>0</v>
      </c>
      <c r="BT19" s="91">
        <f t="shared" si="25"/>
        <v>0</v>
      </c>
      <c r="BU19" s="76"/>
      <c r="BV19" s="76"/>
      <c r="BW19" s="91">
        <f t="shared" si="26"/>
        <v>0</v>
      </c>
      <c r="BX19" s="91">
        <f t="shared" si="27"/>
        <v>0</v>
      </c>
      <c r="BY19" s="448">
        <f t="shared" si="28"/>
        <v>0</v>
      </c>
      <c r="BZ19" s="448">
        <f t="shared" si="29"/>
        <v>0</v>
      </c>
    </row>
    <row r="20" spans="1:81" ht="29.4" customHeight="1" x14ac:dyDescent="0.25">
      <c r="A20" s="105">
        <f>+'Line - Map'!A15</f>
        <v>11</v>
      </c>
      <c r="B20" s="42" t="str">
        <f>+'Line - Map'!B15</f>
        <v>Майно (страхування сільськогосподарської продукції без державної підтримки)</v>
      </c>
      <c r="C20" s="66"/>
      <c r="D20" s="73"/>
      <c r="E20" s="73"/>
      <c r="F20" s="76"/>
      <c r="G20" s="91">
        <f t="shared" si="0"/>
        <v>0</v>
      </c>
      <c r="H20" s="91">
        <f t="shared" si="1"/>
        <v>0</v>
      </c>
      <c r="I20" s="76"/>
      <c r="J20" s="76"/>
      <c r="K20" s="91">
        <f t="shared" si="2"/>
        <v>0</v>
      </c>
      <c r="L20" s="91">
        <f t="shared" si="3"/>
        <v>0</v>
      </c>
      <c r="M20" s="448">
        <f t="shared" si="4"/>
        <v>0</v>
      </c>
      <c r="N20" s="448">
        <f t="shared" si="5"/>
        <v>0</v>
      </c>
      <c r="S20" s="66"/>
      <c r="T20" s="73"/>
      <c r="U20" s="73"/>
      <c r="V20" s="76"/>
      <c r="W20" s="91">
        <f t="shared" si="6"/>
        <v>0</v>
      </c>
      <c r="X20" s="91">
        <f t="shared" si="7"/>
        <v>0</v>
      </c>
      <c r="Y20" s="76"/>
      <c r="Z20" s="76"/>
      <c r="AA20" s="91">
        <f t="shared" si="8"/>
        <v>0</v>
      </c>
      <c r="AB20" s="91">
        <f t="shared" si="9"/>
        <v>0</v>
      </c>
      <c r="AC20" s="448">
        <f t="shared" si="10"/>
        <v>0</v>
      </c>
      <c r="AD20" s="448">
        <f t="shared" si="11"/>
        <v>0</v>
      </c>
      <c r="AI20" s="66"/>
      <c r="AJ20" s="73"/>
      <c r="AK20" s="73"/>
      <c r="AL20" s="76"/>
      <c r="AM20" s="91">
        <f t="shared" si="12"/>
        <v>0</v>
      </c>
      <c r="AN20" s="91">
        <f t="shared" si="13"/>
        <v>0</v>
      </c>
      <c r="AO20" s="76"/>
      <c r="AP20" s="76"/>
      <c r="AQ20" s="91">
        <f t="shared" si="14"/>
        <v>0</v>
      </c>
      <c r="AR20" s="91">
        <f t="shared" si="15"/>
        <v>0</v>
      </c>
      <c r="AS20" s="448">
        <f t="shared" si="16"/>
        <v>0</v>
      </c>
      <c r="AT20" s="448">
        <f t="shared" si="17"/>
        <v>0</v>
      </c>
      <c r="AY20" s="66"/>
      <c r="AZ20" s="73"/>
      <c r="BA20" s="73"/>
      <c r="BB20" s="76"/>
      <c r="BC20" s="91">
        <f t="shared" si="18"/>
        <v>0</v>
      </c>
      <c r="BD20" s="91">
        <f t="shared" si="19"/>
        <v>0</v>
      </c>
      <c r="BE20" s="76"/>
      <c r="BF20" s="76"/>
      <c r="BG20" s="91">
        <f t="shared" si="20"/>
        <v>0</v>
      </c>
      <c r="BH20" s="91">
        <f t="shared" si="21"/>
        <v>0</v>
      </c>
      <c r="BI20" s="448">
        <f t="shared" si="22"/>
        <v>0</v>
      </c>
      <c r="BJ20" s="448">
        <f t="shared" si="23"/>
        <v>0</v>
      </c>
      <c r="BO20" s="66"/>
      <c r="BP20" s="73"/>
      <c r="BQ20" s="73"/>
      <c r="BR20" s="76"/>
      <c r="BS20" s="91">
        <f t="shared" si="24"/>
        <v>0</v>
      </c>
      <c r="BT20" s="91">
        <f t="shared" si="25"/>
        <v>0</v>
      </c>
      <c r="BU20" s="76"/>
      <c r="BV20" s="76"/>
      <c r="BW20" s="91">
        <f t="shared" si="26"/>
        <v>0</v>
      </c>
      <c r="BX20" s="91">
        <f t="shared" si="27"/>
        <v>0</v>
      </c>
      <c r="BY20" s="448">
        <f t="shared" si="28"/>
        <v>0</v>
      </c>
      <c r="BZ20" s="448">
        <f t="shared" si="29"/>
        <v>0</v>
      </c>
    </row>
    <row r="21" spans="1:81" ht="29.4" customHeight="1" x14ac:dyDescent="0.25">
      <c r="A21" s="105">
        <f>+'Line - Map'!A16</f>
        <v>12</v>
      </c>
      <c r="B21" s="42" t="str">
        <f>+'Line - Map'!B16</f>
        <v>Відповідальність (крім страхування відповідальності оператора ядерної установки та крім страхування відповідальності суб’єкта митного режиму)</v>
      </c>
      <c r="C21" s="66"/>
      <c r="D21" s="73"/>
      <c r="E21" s="73"/>
      <c r="F21" s="76"/>
      <c r="G21" s="91">
        <f t="shared" si="0"/>
        <v>0</v>
      </c>
      <c r="H21" s="91">
        <f t="shared" si="1"/>
        <v>0</v>
      </c>
      <c r="I21" s="76"/>
      <c r="J21" s="76"/>
      <c r="K21" s="91">
        <f t="shared" si="2"/>
        <v>0</v>
      </c>
      <c r="L21" s="91">
        <f t="shared" si="3"/>
        <v>0</v>
      </c>
      <c r="M21" s="448">
        <f t="shared" si="4"/>
        <v>0</v>
      </c>
      <c r="N21" s="448">
        <f t="shared" si="5"/>
        <v>0</v>
      </c>
      <c r="S21" s="66"/>
      <c r="T21" s="73"/>
      <c r="U21" s="73"/>
      <c r="V21" s="76"/>
      <c r="W21" s="91">
        <f t="shared" si="6"/>
        <v>0</v>
      </c>
      <c r="X21" s="91">
        <f t="shared" si="7"/>
        <v>0</v>
      </c>
      <c r="Y21" s="76"/>
      <c r="Z21" s="76"/>
      <c r="AA21" s="91">
        <f t="shared" si="8"/>
        <v>0</v>
      </c>
      <c r="AB21" s="91">
        <f t="shared" si="9"/>
        <v>0</v>
      </c>
      <c r="AC21" s="448">
        <f t="shared" si="10"/>
        <v>0</v>
      </c>
      <c r="AD21" s="448">
        <f t="shared" si="11"/>
        <v>0</v>
      </c>
      <c r="AI21" s="66"/>
      <c r="AJ21" s="73"/>
      <c r="AK21" s="73"/>
      <c r="AL21" s="76"/>
      <c r="AM21" s="91">
        <f t="shared" si="12"/>
        <v>0</v>
      </c>
      <c r="AN21" s="91">
        <f t="shared" si="13"/>
        <v>0</v>
      </c>
      <c r="AO21" s="76"/>
      <c r="AP21" s="76"/>
      <c r="AQ21" s="91">
        <f t="shared" si="14"/>
        <v>0</v>
      </c>
      <c r="AR21" s="91">
        <f t="shared" si="15"/>
        <v>0</v>
      </c>
      <c r="AS21" s="448">
        <f t="shared" si="16"/>
        <v>0</v>
      </c>
      <c r="AT21" s="448">
        <f t="shared" si="17"/>
        <v>0</v>
      </c>
      <c r="AY21" s="66"/>
      <c r="AZ21" s="73"/>
      <c r="BA21" s="73"/>
      <c r="BB21" s="76"/>
      <c r="BC21" s="91">
        <f t="shared" si="18"/>
        <v>0</v>
      </c>
      <c r="BD21" s="91">
        <f t="shared" si="19"/>
        <v>0</v>
      </c>
      <c r="BE21" s="76"/>
      <c r="BF21" s="76"/>
      <c r="BG21" s="91">
        <f t="shared" si="20"/>
        <v>0</v>
      </c>
      <c r="BH21" s="91">
        <f t="shared" si="21"/>
        <v>0</v>
      </c>
      <c r="BI21" s="448">
        <f t="shared" si="22"/>
        <v>0</v>
      </c>
      <c r="BJ21" s="448">
        <f t="shared" si="23"/>
        <v>0</v>
      </c>
      <c r="BO21" s="66"/>
      <c r="BP21" s="73"/>
      <c r="BQ21" s="73"/>
      <c r="BR21" s="76"/>
      <c r="BS21" s="91">
        <f t="shared" si="24"/>
        <v>0</v>
      </c>
      <c r="BT21" s="91">
        <f t="shared" si="25"/>
        <v>0</v>
      </c>
      <c r="BU21" s="76"/>
      <c r="BV21" s="76"/>
      <c r="BW21" s="91">
        <f t="shared" si="26"/>
        <v>0</v>
      </c>
      <c r="BX21" s="91">
        <f t="shared" si="27"/>
        <v>0</v>
      </c>
      <c r="BY21" s="448">
        <f t="shared" si="28"/>
        <v>0</v>
      </c>
      <c r="BZ21" s="448">
        <f t="shared" si="29"/>
        <v>0</v>
      </c>
    </row>
    <row r="22" spans="1:81" ht="29.4" customHeight="1" x14ac:dyDescent="0.25">
      <c r="A22" s="105">
        <f>+'Line - Map'!A17</f>
        <v>13</v>
      </c>
      <c r="B22" s="42" t="str">
        <f>+'Line - Map'!B17</f>
        <v>Страхування відповідальності суб’єкта митного режиму</v>
      </c>
      <c r="C22" s="66"/>
      <c r="D22" s="73"/>
      <c r="E22" s="73"/>
      <c r="F22" s="76"/>
      <c r="G22" s="91">
        <f t="shared" si="0"/>
        <v>0</v>
      </c>
      <c r="H22" s="91">
        <f t="shared" si="1"/>
        <v>0</v>
      </c>
      <c r="I22" s="76"/>
      <c r="J22" s="76"/>
      <c r="K22" s="91">
        <f t="shared" si="2"/>
        <v>0</v>
      </c>
      <c r="L22" s="91">
        <f t="shared" si="3"/>
        <v>0</v>
      </c>
      <c r="M22" s="448">
        <f t="shared" si="4"/>
        <v>0</v>
      </c>
      <c r="N22" s="448">
        <f t="shared" si="5"/>
        <v>0</v>
      </c>
      <c r="S22" s="66"/>
      <c r="T22" s="73"/>
      <c r="U22" s="73"/>
      <c r="V22" s="76"/>
      <c r="W22" s="91">
        <f t="shared" si="6"/>
        <v>0</v>
      </c>
      <c r="X22" s="91">
        <f t="shared" si="7"/>
        <v>0</v>
      </c>
      <c r="Y22" s="76"/>
      <c r="Z22" s="76"/>
      <c r="AA22" s="91">
        <f t="shared" si="8"/>
        <v>0</v>
      </c>
      <c r="AB22" s="91">
        <f t="shared" si="9"/>
        <v>0</v>
      </c>
      <c r="AC22" s="448">
        <f t="shared" si="10"/>
        <v>0</v>
      </c>
      <c r="AD22" s="448">
        <f t="shared" si="11"/>
        <v>0</v>
      </c>
      <c r="AI22" s="66"/>
      <c r="AJ22" s="73"/>
      <c r="AK22" s="73"/>
      <c r="AL22" s="76"/>
      <c r="AM22" s="91">
        <f t="shared" si="12"/>
        <v>0</v>
      </c>
      <c r="AN22" s="91">
        <f t="shared" si="13"/>
        <v>0</v>
      </c>
      <c r="AO22" s="76"/>
      <c r="AP22" s="76"/>
      <c r="AQ22" s="91">
        <f t="shared" si="14"/>
        <v>0</v>
      </c>
      <c r="AR22" s="91">
        <f t="shared" si="15"/>
        <v>0</v>
      </c>
      <c r="AS22" s="448">
        <f t="shared" si="16"/>
        <v>0</v>
      </c>
      <c r="AT22" s="448">
        <f t="shared" si="17"/>
        <v>0</v>
      </c>
      <c r="AY22" s="66"/>
      <c r="AZ22" s="73"/>
      <c r="BA22" s="73"/>
      <c r="BB22" s="76"/>
      <c r="BC22" s="91">
        <f t="shared" si="18"/>
        <v>0</v>
      </c>
      <c r="BD22" s="91">
        <f t="shared" si="19"/>
        <v>0</v>
      </c>
      <c r="BE22" s="76"/>
      <c r="BF22" s="76"/>
      <c r="BG22" s="91">
        <f t="shared" si="20"/>
        <v>0</v>
      </c>
      <c r="BH22" s="91">
        <f t="shared" si="21"/>
        <v>0</v>
      </c>
      <c r="BI22" s="448">
        <f t="shared" si="22"/>
        <v>0</v>
      </c>
      <c r="BJ22" s="448">
        <f t="shared" si="23"/>
        <v>0</v>
      </c>
      <c r="BO22" s="66"/>
      <c r="BP22" s="73"/>
      <c r="BQ22" s="73"/>
      <c r="BR22" s="76"/>
      <c r="BS22" s="91">
        <f t="shared" si="24"/>
        <v>0</v>
      </c>
      <c r="BT22" s="91">
        <f t="shared" si="25"/>
        <v>0</v>
      </c>
      <c r="BU22" s="76"/>
      <c r="BV22" s="76"/>
      <c r="BW22" s="91">
        <f t="shared" si="26"/>
        <v>0</v>
      </c>
      <c r="BX22" s="91">
        <f t="shared" si="27"/>
        <v>0</v>
      </c>
      <c r="BY22" s="448">
        <f t="shared" si="28"/>
        <v>0</v>
      </c>
      <c r="BZ22" s="448">
        <f t="shared" si="29"/>
        <v>0</v>
      </c>
    </row>
    <row r="23" spans="1:81" ht="29.4" customHeight="1" x14ac:dyDescent="0.25">
      <c r="A23" s="105">
        <f>+'Line - Map'!A18</f>
        <v>14</v>
      </c>
      <c r="B23" s="42" t="str">
        <f>+'Line - Map'!B18</f>
        <v>Страхування відповідальності оператора ядерної установки</v>
      </c>
      <c r="C23" s="66"/>
      <c r="D23" s="73"/>
      <c r="E23" s="73"/>
      <c r="F23" s="76"/>
      <c r="G23" s="91">
        <f t="shared" si="0"/>
        <v>0</v>
      </c>
      <c r="H23" s="91">
        <f t="shared" si="1"/>
        <v>0</v>
      </c>
      <c r="I23" s="76"/>
      <c r="J23" s="76"/>
      <c r="K23" s="91">
        <f t="shared" si="2"/>
        <v>0</v>
      </c>
      <c r="L23" s="91">
        <f t="shared" si="3"/>
        <v>0</v>
      </c>
      <c r="M23" s="448">
        <f t="shared" si="4"/>
        <v>0</v>
      </c>
      <c r="N23" s="448">
        <f t="shared" si="5"/>
        <v>0</v>
      </c>
      <c r="S23" s="66"/>
      <c r="T23" s="73"/>
      <c r="U23" s="73"/>
      <c r="V23" s="76"/>
      <c r="W23" s="91">
        <f t="shared" si="6"/>
        <v>0</v>
      </c>
      <c r="X23" s="91">
        <f t="shared" si="7"/>
        <v>0</v>
      </c>
      <c r="Y23" s="76"/>
      <c r="Z23" s="76"/>
      <c r="AA23" s="91">
        <f t="shared" si="8"/>
        <v>0</v>
      </c>
      <c r="AB23" s="91">
        <f t="shared" si="9"/>
        <v>0</v>
      </c>
      <c r="AC23" s="448">
        <f t="shared" si="10"/>
        <v>0</v>
      </c>
      <c r="AD23" s="448">
        <f t="shared" si="11"/>
        <v>0</v>
      </c>
      <c r="AI23" s="66"/>
      <c r="AJ23" s="73"/>
      <c r="AK23" s="73"/>
      <c r="AL23" s="76"/>
      <c r="AM23" s="91">
        <f t="shared" si="12"/>
        <v>0</v>
      </c>
      <c r="AN23" s="91">
        <f t="shared" si="13"/>
        <v>0</v>
      </c>
      <c r="AO23" s="76"/>
      <c r="AP23" s="76"/>
      <c r="AQ23" s="91">
        <f t="shared" si="14"/>
        <v>0</v>
      </c>
      <c r="AR23" s="91">
        <f t="shared" si="15"/>
        <v>0</v>
      </c>
      <c r="AS23" s="448">
        <f t="shared" si="16"/>
        <v>0</v>
      </c>
      <c r="AT23" s="448">
        <f t="shared" si="17"/>
        <v>0</v>
      </c>
      <c r="AY23" s="66"/>
      <c r="AZ23" s="73"/>
      <c r="BA23" s="73"/>
      <c r="BB23" s="76"/>
      <c r="BC23" s="91">
        <f t="shared" si="18"/>
        <v>0</v>
      </c>
      <c r="BD23" s="91">
        <f t="shared" si="19"/>
        <v>0</v>
      </c>
      <c r="BE23" s="76"/>
      <c r="BF23" s="76"/>
      <c r="BG23" s="91">
        <f t="shared" si="20"/>
        <v>0</v>
      </c>
      <c r="BH23" s="91">
        <f t="shared" si="21"/>
        <v>0</v>
      </c>
      <c r="BI23" s="448">
        <f t="shared" si="22"/>
        <v>0</v>
      </c>
      <c r="BJ23" s="448">
        <f t="shared" si="23"/>
        <v>0</v>
      </c>
      <c r="BO23" s="66"/>
      <c r="BP23" s="73"/>
      <c r="BQ23" s="73"/>
      <c r="BR23" s="76"/>
      <c r="BS23" s="91">
        <f t="shared" si="24"/>
        <v>0</v>
      </c>
      <c r="BT23" s="91">
        <f t="shared" si="25"/>
        <v>0</v>
      </c>
      <c r="BU23" s="76"/>
      <c r="BV23" s="76"/>
      <c r="BW23" s="91">
        <f t="shared" si="26"/>
        <v>0</v>
      </c>
      <c r="BX23" s="91">
        <f t="shared" si="27"/>
        <v>0</v>
      </c>
      <c r="BY23" s="448">
        <f t="shared" si="28"/>
        <v>0</v>
      </c>
      <c r="BZ23" s="448">
        <f t="shared" si="29"/>
        <v>0</v>
      </c>
    </row>
    <row r="24" spans="1:81" ht="29.4" customHeight="1" x14ac:dyDescent="0.25">
      <c r="A24" s="105">
        <f>+'Line - Map'!A19</f>
        <v>15</v>
      </c>
      <c r="B24" s="42" t="str">
        <f>+'Line - Map'!B19</f>
        <v>Кредит, порука</v>
      </c>
      <c r="C24" s="66"/>
      <c r="D24" s="73"/>
      <c r="E24" s="73"/>
      <c r="F24" s="76"/>
      <c r="G24" s="91">
        <f t="shared" si="0"/>
        <v>0</v>
      </c>
      <c r="H24" s="91">
        <f t="shared" si="1"/>
        <v>0</v>
      </c>
      <c r="I24" s="76"/>
      <c r="J24" s="76"/>
      <c r="K24" s="91">
        <f t="shared" si="2"/>
        <v>0</v>
      </c>
      <c r="L24" s="91">
        <f t="shared" si="3"/>
        <v>0</v>
      </c>
      <c r="M24" s="448">
        <f t="shared" si="4"/>
        <v>0</v>
      </c>
      <c r="N24" s="448">
        <f t="shared" si="5"/>
        <v>0</v>
      </c>
      <c r="S24" s="66"/>
      <c r="T24" s="73"/>
      <c r="U24" s="73"/>
      <c r="V24" s="76"/>
      <c r="W24" s="91">
        <f t="shared" si="6"/>
        <v>0</v>
      </c>
      <c r="X24" s="91">
        <f t="shared" si="7"/>
        <v>0</v>
      </c>
      <c r="Y24" s="76"/>
      <c r="Z24" s="76"/>
      <c r="AA24" s="91">
        <f t="shared" si="8"/>
        <v>0</v>
      </c>
      <c r="AB24" s="91">
        <f t="shared" si="9"/>
        <v>0</v>
      </c>
      <c r="AC24" s="448">
        <f t="shared" si="10"/>
        <v>0</v>
      </c>
      <c r="AD24" s="448">
        <f t="shared" si="11"/>
        <v>0</v>
      </c>
      <c r="AI24" s="66"/>
      <c r="AJ24" s="73"/>
      <c r="AK24" s="73"/>
      <c r="AL24" s="76"/>
      <c r="AM24" s="91">
        <f t="shared" si="12"/>
        <v>0</v>
      </c>
      <c r="AN24" s="91">
        <f t="shared" si="13"/>
        <v>0</v>
      </c>
      <c r="AO24" s="76"/>
      <c r="AP24" s="76"/>
      <c r="AQ24" s="91">
        <f t="shared" si="14"/>
        <v>0</v>
      </c>
      <c r="AR24" s="91">
        <f t="shared" si="15"/>
        <v>0</v>
      </c>
      <c r="AS24" s="448">
        <f t="shared" si="16"/>
        <v>0</v>
      </c>
      <c r="AT24" s="448">
        <f t="shared" si="17"/>
        <v>0</v>
      </c>
      <c r="AY24" s="66"/>
      <c r="AZ24" s="73"/>
      <c r="BA24" s="73"/>
      <c r="BB24" s="76"/>
      <c r="BC24" s="91">
        <f t="shared" si="18"/>
        <v>0</v>
      </c>
      <c r="BD24" s="91">
        <f t="shared" si="19"/>
        <v>0</v>
      </c>
      <c r="BE24" s="76"/>
      <c r="BF24" s="76"/>
      <c r="BG24" s="91">
        <f t="shared" si="20"/>
        <v>0</v>
      </c>
      <c r="BH24" s="91">
        <f t="shared" si="21"/>
        <v>0</v>
      </c>
      <c r="BI24" s="448">
        <f t="shared" si="22"/>
        <v>0</v>
      </c>
      <c r="BJ24" s="448">
        <f t="shared" si="23"/>
        <v>0</v>
      </c>
      <c r="BO24" s="66"/>
      <c r="BP24" s="73"/>
      <c r="BQ24" s="73"/>
      <c r="BR24" s="76"/>
      <c r="BS24" s="91">
        <f t="shared" si="24"/>
        <v>0</v>
      </c>
      <c r="BT24" s="91">
        <f t="shared" si="25"/>
        <v>0</v>
      </c>
      <c r="BU24" s="76"/>
      <c r="BV24" s="76"/>
      <c r="BW24" s="91">
        <f t="shared" si="26"/>
        <v>0</v>
      </c>
      <c r="BX24" s="91">
        <f t="shared" si="27"/>
        <v>0</v>
      </c>
      <c r="BY24" s="448">
        <f t="shared" si="28"/>
        <v>0</v>
      </c>
      <c r="BZ24" s="448">
        <f t="shared" si="29"/>
        <v>0</v>
      </c>
    </row>
    <row r="25" spans="1:81" ht="29.4" customHeight="1" x14ac:dyDescent="0.25">
      <c r="A25" s="105">
        <f>+'Line - Map'!A20</f>
        <v>16</v>
      </c>
      <c r="B25" s="42" t="str">
        <f>+'Line - Map'!B20</f>
        <v>Судові витрати</v>
      </c>
      <c r="C25" s="66"/>
      <c r="D25" s="73"/>
      <c r="E25" s="73"/>
      <c r="F25" s="76"/>
      <c r="G25" s="91">
        <f t="shared" si="0"/>
        <v>0</v>
      </c>
      <c r="H25" s="91">
        <f t="shared" si="1"/>
        <v>0</v>
      </c>
      <c r="I25" s="76"/>
      <c r="J25" s="76"/>
      <c r="K25" s="91">
        <f t="shared" si="2"/>
        <v>0</v>
      </c>
      <c r="L25" s="91">
        <f t="shared" si="3"/>
        <v>0</v>
      </c>
      <c r="M25" s="448">
        <f t="shared" si="4"/>
        <v>0</v>
      </c>
      <c r="N25" s="448">
        <f t="shared" si="5"/>
        <v>0</v>
      </c>
      <c r="S25" s="66"/>
      <c r="T25" s="73"/>
      <c r="U25" s="73"/>
      <c r="V25" s="76"/>
      <c r="W25" s="91">
        <f t="shared" si="6"/>
        <v>0</v>
      </c>
      <c r="X25" s="91">
        <f t="shared" si="7"/>
        <v>0</v>
      </c>
      <c r="Y25" s="76"/>
      <c r="Z25" s="76"/>
      <c r="AA25" s="91">
        <f t="shared" si="8"/>
        <v>0</v>
      </c>
      <c r="AB25" s="91">
        <f t="shared" si="9"/>
        <v>0</v>
      </c>
      <c r="AC25" s="448">
        <f t="shared" si="10"/>
        <v>0</v>
      </c>
      <c r="AD25" s="448">
        <f t="shared" si="11"/>
        <v>0</v>
      </c>
      <c r="AI25" s="66"/>
      <c r="AJ25" s="73"/>
      <c r="AK25" s="73"/>
      <c r="AL25" s="76"/>
      <c r="AM25" s="91">
        <f t="shared" si="12"/>
        <v>0</v>
      </c>
      <c r="AN25" s="91">
        <f t="shared" si="13"/>
        <v>0</v>
      </c>
      <c r="AO25" s="76"/>
      <c r="AP25" s="76"/>
      <c r="AQ25" s="91">
        <f t="shared" si="14"/>
        <v>0</v>
      </c>
      <c r="AR25" s="91">
        <f t="shared" si="15"/>
        <v>0</v>
      </c>
      <c r="AS25" s="448">
        <f t="shared" si="16"/>
        <v>0</v>
      </c>
      <c r="AT25" s="448">
        <f t="shared" si="17"/>
        <v>0</v>
      </c>
      <c r="AY25" s="66"/>
      <c r="AZ25" s="73"/>
      <c r="BA25" s="73"/>
      <c r="BB25" s="76"/>
      <c r="BC25" s="91">
        <f t="shared" si="18"/>
        <v>0</v>
      </c>
      <c r="BD25" s="91">
        <f t="shared" si="19"/>
        <v>0</v>
      </c>
      <c r="BE25" s="76"/>
      <c r="BF25" s="76"/>
      <c r="BG25" s="91">
        <f t="shared" si="20"/>
        <v>0</v>
      </c>
      <c r="BH25" s="91">
        <f t="shared" si="21"/>
        <v>0</v>
      </c>
      <c r="BI25" s="448">
        <f t="shared" si="22"/>
        <v>0</v>
      </c>
      <c r="BJ25" s="448">
        <f t="shared" si="23"/>
        <v>0</v>
      </c>
      <c r="BO25" s="66"/>
      <c r="BP25" s="73"/>
      <c r="BQ25" s="73"/>
      <c r="BR25" s="76"/>
      <c r="BS25" s="91">
        <f t="shared" si="24"/>
        <v>0</v>
      </c>
      <c r="BT25" s="91">
        <f t="shared" si="25"/>
        <v>0</v>
      </c>
      <c r="BU25" s="76"/>
      <c r="BV25" s="76"/>
      <c r="BW25" s="91">
        <f t="shared" si="26"/>
        <v>0</v>
      </c>
      <c r="BX25" s="91">
        <f t="shared" si="27"/>
        <v>0</v>
      </c>
      <c r="BY25" s="448">
        <f t="shared" si="28"/>
        <v>0</v>
      </c>
      <c r="BZ25" s="448">
        <f t="shared" si="29"/>
        <v>0</v>
      </c>
    </row>
    <row r="26" spans="1:81" ht="29.4" customHeight="1" x14ac:dyDescent="0.25">
      <c r="A26" s="105">
        <f>+'Line - Map'!A21</f>
        <v>17</v>
      </c>
      <c r="B26" s="42" t="str">
        <f>+'Line - Map'!B21</f>
        <v>Асистанс</v>
      </c>
      <c r="C26" s="66"/>
      <c r="D26" s="73"/>
      <c r="E26" s="73"/>
      <c r="F26" s="76"/>
      <c r="G26" s="91">
        <f t="shared" si="0"/>
        <v>0</v>
      </c>
      <c r="H26" s="91">
        <f t="shared" si="1"/>
        <v>0</v>
      </c>
      <c r="I26" s="76"/>
      <c r="J26" s="76"/>
      <c r="K26" s="91">
        <f t="shared" si="2"/>
        <v>0</v>
      </c>
      <c r="L26" s="91">
        <f t="shared" si="3"/>
        <v>0</v>
      </c>
      <c r="M26" s="448">
        <f t="shared" si="4"/>
        <v>0</v>
      </c>
      <c r="N26" s="448">
        <f t="shared" si="5"/>
        <v>0</v>
      </c>
      <c r="S26" s="66"/>
      <c r="T26" s="73"/>
      <c r="U26" s="73"/>
      <c r="V26" s="76"/>
      <c r="W26" s="91">
        <f t="shared" si="6"/>
        <v>0</v>
      </c>
      <c r="X26" s="91">
        <f t="shared" si="7"/>
        <v>0</v>
      </c>
      <c r="Y26" s="76"/>
      <c r="Z26" s="76"/>
      <c r="AA26" s="91">
        <f t="shared" si="8"/>
        <v>0</v>
      </c>
      <c r="AB26" s="91">
        <f t="shared" si="9"/>
        <v>0</v>
      </c>
      <c r="AC26" s="448">
        <f t="shared" si="10"/>
        <v>0</v>
      </c>
      <c r="AD26" s="448">
        <f t="shared" si="11"/>
        <v>0</v>
      </c>
      <c r="AI26" s="66"/>
      <c r="AJ26" s="73"/>
      <c r="AK26" s="73"/>
      <c r="AL26" s="76"/>
      <c r="AM26" s="91">
        <f t="shared" si="12"/>
        <v>0</v>
      </c>
      <c r="AN26" s="91">
        <f t="shared" si="13"/>
        <v>0</v>
      </c>
      <c r="AO26" s="76"/>
      <c r="AP26" s="76"/>
      <c r="AQ26" s="91">
        <f t="shared" si="14"/>
        <v>0</v>
      </c>
      <c r="AR26" s="91">
        <f t="shared" si="15"/>
        <v>0</v>
      </c>
      <c r="AS26" s="448">
        <f t="shared" si="16"/>
        <v>0</v>
      </c>
      <c r="AT26" s="448">
        <f t="shared" si="17"/>
        <v>0</v>
      </c>
      <c r="AY26" s="66"/>
      <c r="AZ26" s="73"/>
      <c r="BA26" s="73"/>
      <c r="BB26" s="76"/>
      <c r="BC26" s="91">
        <f t="shared" si="18"/>
        <v>0</v>
      </c>
      <c r="BD26" s="91">
        <f t="shared" si="19"/>
        <v>0</v>
      </c>
      <c r="BE26" s="76"/>
      <c r="BF26" s="76"/>
      <c r="BG26" s="91">
        <f t="shared" si="20"/>
        <v>0</v>
      </c>
      <c r="BH26" s="91">
        <f t="shared" si="21"/>
        <v>0</v>
      </c>
      <c r="BI26" s="448">
        <f t="shared" si="22"/>
        <v>0</v>
      </c>
      <c r="BJ26" s="448">
        <f t="shared" si="23"/>
        <v>0</v>
      </c>
      <c r="BO26" s="66"/>
      <c r="BP26" s="73"/>
      <c r="BQ26" s="73"/>
      <c r="BR26" s="76"/>
      <c r="BS26" s="91">
        <f t="shared" si="24"/>
        <v>0</v>
      </c>
      <c r="BT26" s="91">
        <f t="shared" si="25"/>
        <v>0</v>
      </c>
      <c r="BU26" s="76"/>
      <c r="BV26" s="76"/>
      <c r="BW26" s="91">
        <f t="shared" si="26"/>
        <v>0</v>
      </c>
      <c r="BX26" s="91">
        <f t="shared" si="27"/>
        <v>0</v>
      </c>
      <c r="BY26" s="448">
        <f t="shared" si="28"/>
        <v>0</v>
      </c>
      <c r="BZ26" s="448">
        <f t="shared" si="29"/>
        <v>0</v>
      </c>
    </row>
    <row r="27" spans="1:81" ht="29.4" customHeight="1" x14ac:dyDescent="0.25">
      <c r="A27" s="105">
        <f>+'Line - Map'!A22</f>
        <v>18</v>
      </c>
      <c r="B27" s="42" t="str">
        <f>+'Line - Map'!B22</f>
        <v>Фінансові ризики</v>
      </c>
      <c r="C27" s="66"/>
      <c r="D27" s="73"/>
      <c r="E27" s="73"/>
      <c r="F27" s="76"/>
      <c r="G27" s="91">
        <f t="shared" si="0"/>
        <v>0</v>
      </c>
      <c r="H27" s="91">
        <f t="shared" si="1"/>
        <v>0</v>
      </c>
      <c r="I27" s="76"/>
      <c r="J27" s="76"/>
      <c r="K27" s="91">
        <f t="shared" si="2"/>
        <v>0</v>
      </c>
      <c r="L27" s="91">
        <f t="shared" si="3"/>
        <v>0</v>
      </c>
      <c r="M27" s="448">
        <f t="shared" si="4"/>
        <v>0</v>
      </c>
      <c r="N27" s="448">
        <f t="shared" si="5"/>
        <v>0</v>
      </c>
      <c r="S27" s="66"/>
      <c r="T27" s="73"/>
      <c r="U27" s="73"/>
      <c r="V27" s="76"/>
      <c r="W27" s="91">
        <f t="shared" si="6"/>
        <v>0</v>
      </c>
      <c r="X27" s="91">
        <f t="shared" si="7"/>
        <v>0</v>
      </c>
      <c r="Y27" s="76"/>
      <c r="Z27" s="76"/>
      <c r="AA27" s="91">
        <f t="shared" si="8"/>
        <v>0</v>
      </c>
      <c r="AB27" s="91">
        <f t="shared" si="9"/>
        <v>0</v>
      </c>
      <c r="AC27" s="448">
        <f t="shared" si="10"/>
        <v>0</v>
      </c>
      <c r="AD27" s="448">
        <f t="shared" si="11"/>
        <v>0</v>
      </c>
      <c r="AI27" s="66"/>
      <c r="AJ27" s="73"/>
      <c r="AK27" s="73"/>
      <c r="AL27" s="76"/>
      <c r="AM27" s="91">
        <f t="shared" si="12"/>
        <v>0</v>
      </c>
      <c r="AN27" s="91">
        <f t="shared" si="13"/>
        <v>0</v>
      </c>
      <c r="AO27" s="76"/>
      <c r="AP27" s="76"/>
      <c r="AQ27" s="91">
        <f t="shared" si="14"/>
        <v>0</v>
      </c>
      <c r="AR27" s="91">
        <f t="shared" si="15"/>
        <v>0</v>
      </c>
      <c r="AS27" s="448">
        <f t="shared" si="16"/>
        <v>0</v>
      </c>
      <c r="AT27" s="448">
        <f t="shared" si="17"/>
        <v>0</v>
      </c>
      <c r="AY27" s="66"/>
      <c r="AZ27" s="73"/>
      <c r="BA27" s="73"/>
      <c r="BB27" s="76"/>
      <c r="BC27" s="91">
        <f t="shared" si="18"/>
        <v>0</v>
      </c>
      <c r="BD27" s="91">
        <f t="shared" si="19"/>
        <v>0</v>
      </c>
      <c r="BE27" s="76"/>
      <c r="BF27" s="76"/>
      <c r="BG27" s="91">
        <f t="shared" si="20"/>
        <v>0</v>
      </c>
      <c r="BH27" s="91">
        <f t="shared" si="21"/>
        <v>0</v>
      </c>
      <c r="BI27" s="448">
        <f t="shared" si="22"/>
        <v>0</v>
      </c>
      <c r="BJ27" s="448">
        <f t="shared" si="23"/>
        <v>0</v>
      </c>
      <c r="BO27" s="66"/>
      <c r="BP27" s="73"/>
      <c r="BQ27" s="73"/>
      <c r="BR27" s="76"/>
      <c r="BS27" s="91">
        <f t="shared" si="24"/>
        <v>0</v>
      </c>
      <c r="BT27" s="91">
        <f t="shared" si="25"/>
        <v>0</v>
      </c>
      <c r="BU27" s="76"/>
      <c r="BV27" s="76"/>
      <c r="BW27" s="91">
        <f t="shared" si="26"/>
        <v>0</v>
      </c>
      <c r="BX27" s="91">
        <f t="shared" si="27"/>
        <v>0</v>
      </c>
      <c r="BY27" s="448">
        <f t="shared" si="28"/>
        <v>0</v>
      </c>
      <c r="BZ27" s="448">
        <f t="shared" si="29"/>
        <v>0</v>
      </c>
    </row>
    <row r="28" spans="1:81" ht="29.4" customHeight="1" x14ac:dyDescent="0.25">
      <c r="A28" s="105">
        <v>19</v>
      </c>
      <c r="B28" s="42" t="s">
        <v>161</v>
      </c>
      <c r="C28" s="66"/>
      <c r="D28" s="73"/>
      <c r="E28" s="73"/>
      <c r="F28" s="76"/>
      <c r="G28" s="91">
        <f t="shared" si="0"/>
        <v>0</v>
      </c>
      <c r="H28" s="91">
        <f t="shared" si="1"/>
        <v>0</v>
      </c>
      <c r="I28" s="76"/>
      <c r="J28" s="76"/>
      <c r="K28" s="91">
        <f t="shared" si="2"/>
        <v>0</v>
      </c>
      <c r="L28" s="91">
        <f t="shared" si="3"/>
        <v>0</v>
      </c>
      <c r="M28" s="448">
        <f t="shared" si="4"/>
        <v>0</v>
      </c>
      <c r="N28" s="448">
        <f t="shared" si="5"/>
        <v>0</v>
      </c>
      <c r="S28" s="66"/>
      <c r="T28" s="73"/>
      <c r="U28" s="73"/>
      <c r="V28" s="76"/>
      <c r="W28" s="91">
        <f t="shared" si="6"/>
        <v>0</v>
      </c>
      <c r="X28" s="91">
        <f t="shared" si="7"/>
        <v>0</v>
      </c>
      <c r="Y28" s="76"/>
      <c r="Z28" s="76"/>
      <c r="AA28" s="91">
        <f t="shared" si="8"/>
        <v>0</v>
      </c>
      <c r="AB28" s="91">
        <f t="shared" si="9"/>
        <v>0</v>
      </c>
      <c r="AC28" s="448">
        <f t="shared" si="10"/>
        <v>0</v>
      </c>
      <c r="AD28" s="448">
        <f t="shared" si="11"/>
        <v>0</v>
      </c>
      <c r="AI28" s="66"/>
      <c r="AJ28" s="73"/>
      <c r="AK28" s="73"/>
      <c r="AL28" s="76"/>
      <c r="AM28" s="91">
        <f t="shared" si="12"/>
        <v>0</v>
      </c>
      <c r="AN28" s="91">
        <f t="shared" si="13"/>
        <v>0</v>
      </c>
      <c r="AO28" s="76"/>
      <c r="AP28" s="76"/>
      <c r="AQ28" s="91">
        <f t="shared" si="14"/>
        <v>0</v>
      </c>
      <c r="AR28" s="91">
        <f t="shared" si="15"/>
        <v>0</v>
      </c>
      <c r="AS28" s="448">
        <f t="shared" si="16"/>
        <v>0</v>
      </c>
      <c r="AT28" s="448">
        <f t="shared" si="17"/>
        <v>0</v>
      </c>
      <c r="AY28" s="66"/>
      <c r="AZ28" s="73"/>
      <c r="BA28" s="73"/>
      <c r="BB28" s="76"/>
      <c r="BC28" s="91">
        <f t="shared" si="18"/>
        <v>0</v>
      </c>
      <c r="BD28" s="91">
        <f t="shared" si="19"/>
        <v>0</v>
      </c>
      <c r="BE28" s="76"/>
      <c r="BF28" s="76"/>
      <c r="BG28" s="91">
        <f t="shared" si="20"/>
        <v>0</v>
      </c>
      <c r="BH28" s="91">
        <f t="shared" si="21"/>
        <v>0</v>
      </c>
      <c r="BI28" s="448">
        <f t="shared" si="22"/>
        <v>0</v>
      </c>
      <c r="BJ28" s="448">
        <f t="shared" si="23"/>
        <v>0</v>
      </c>
      <c r="BO28" s="66"/>
      <c r="BP28" s="73"/>
      <c r="BQ28" s="73"/>
      <c r="BR28" s="76"/>
      <c r="BS28" s="91">
        <f t="shared" si="24"/>
        <v>0</v>
      </c>
      <c r="BT28" s="91">
        <f t="shared" si="25"/>
        <v>0</v>
      </c>
      <c r="BU28" s="76"/>
      <c r="BV28" s="76"/>
      <c r="BW28" s="91">
        <f t="shared" si="26"/>
        <v>0</v>
      </c>
      <c r="BX28" s="91">
        <f t="shared" si="27"/>
        <v>0</v>
      </c>
      <c r="BY28" s="448">
        <f t="shared" si="28"/>
        <v>0</v>
      </c>
      <c r="BZ28" s="448">
        <f t="shared" si="29"/>
        <v>0</v>
      </c>
    </row>
    <row r="29" spans="1:81" ht="29.4" customHeight="1" thickBot="1" x14ac:dyDescent="0.3">
      <c r="A29" s="348">
        <v>20</v>
      </c>
      <c r="B29" s="349" t="s">
        <v>156</v>
      </c>
      <c r="C29" s="144"/>
      <c r="D29" s="447"/>
      <c r="E29" s="447"/>
      <c r="F29" s="145"/>
      <c r="G29" s="383">
        <f t="shared" si="0"/>
        <v>0</v>
      </c>
      <c r="H29" s="383">
        <f t="shared" si="1"/>
        <v>0</v>
      </c>
      <c r="I29" s="145"/>
      <c r="J29" s="145"/>
      <c r="K29" s="383">
        <f t="shared" si="2"/>
        <v>0</v>
      </c>
      <c r="L29" s="383">
        <f t="shared" si="3"/>
        <v>0</v>
      </c>
      <c r="M29" s="449">
        <f t="shared" si="4"/>
        <v>0</v>
      </c>
      <c r="N29" s="449">
        <f t="shared" si="5"/>
        <v>0</v>
      </c>
      <c r="S29" s="144"/>
      <c r="T29" s="447"/>
      <c r="U29" s="447"/>
      <c r="V29" s="145"/>
      <c r="W29" s="383">
        <f t="shared" si="6"/>
        <v>0</v>
      </c>
      <c r="X29" s="383">
        <f t="shared" si="7"/>
        <v>0</v>
      </c>
      <c r="Y29" s="145"/>
      <c r="Z29" s="145"/>
      <c r="AA29" s="383">
        <f t="shared" si="8"/>
        <v>0</v>
      </c>
      <c r="AB29" s="383">
        <f t="shared" si="9"/>
        <v>0</v>
      </c>
      <c r="AC29" s="449">
        <f t="shared" si="10"/>
        <v>0</v>
      </c>
      <c r="AD29" s="449">
        <f t="shared" si="11"/>
        <v>0</v>
      </c>
      <c r="AI29" s="144"/>
      <c r="AJ29" s="447"/>
      <c r="AK29" s="447"/>
      <c r="AL29" s="145"/>
      <c r="AM29" s="383">
        <f t="shared" si="12"/>
        <v>0</v>
      </c>
      <c r="AN29" s="383">
        <f t="shared" si="13"/>
        <v>0</v>
      </c>
      <c r="AO29" s="145"/>
      <c r="AP29" s="145"/>
      <c r="AQ29" s="383">
        <f t="shared" si="14"/>
        <v>0</v>
      </c>
      <c r="AR29" s="383">
        <f t="shared" si="15"/>
        <v>0</v>
      </c>
      <c r="AS29" s="449">
        <f t="shared" si="16"/>
        <v>0</v>
      </c>
      <c r="AT29" s="449">
        <f t="shared" si="17"/>
        <v>0</v>
      </c>
      <c r="AY29" s="144"/>
      <c r="AZ29" s="447"/>
      <c r="BA29" s="447"/>
      <c r="BB29" s="145"/>
      <c r="BC29" s="383">
        <f t="shared" si="18"/>
        <v>0</v>
      </c>
      <c r="BD29" s="383">
        <f t="shared" si="19"/>
        <v>0</v>
      </c>
      <c r="BE29" s="145"/>
      <c r="BF29" s="145"/>
      <c r="BG29" s="383">
        <f t="shared" si="20"/>
        <v>0</v>
      </c>
      <c r="BH29" s="383">
        <f t="shared" si="21"/>
        <v>0</v>
      </c>
      <c r="BI29" s="449">
        <f t="shared" si="22"/>
        <v>0</v>
      </c>
      <c r="BJ29" s="449">
        <f t="shared" si="23"/>
        <v>0</v>
      </c>
      <c r="BO29" s="144"/>
      <c r="BP29" s="447"/>
      <c r="BQ29" s="447"/>
      <c r="BR29" s="145"/>
      <c r="BS29" s="383">
        <f t="shared" si="24"/>
        <v>0</v>
      </c>
      <c r="BT29" s="383">
        <f t="shared" si="25"/>
        <v>0</v>
      </c>
      <c r="BU29" s="145"/>
      <c r="BV29" s="145"/>
      <c r="BW29" s="383">
        <f t="shared" si="26"/>
        <v>0</v>
      </c>
      <c r="BX29" s="383">
        <f t="shared" si="27"/>
        <v>0</v>
      </c>
      <c r="BY29" s="449">
        <f t="shared" si="28"/>
        <v>0</v>
      </c>
      <c r="BZ29" s="449">
        <f t="shared" si="29"/>
        <v>0</v>
      </c>
    </row>
    <row r="30" spans="1:81" ht="29.4" customHeight="1" thickBot="1" x14ac:dyDescent="0.3">
      <c r="A30" s="358"/>
      <c r="B30" s="378" t="s">
        <v>517</v>
      </c>
      <c r="C30" s="371"/>
      <c r="D30" s="373"/>
      <c r="E30" s="373"/>
      <c r="F30" s="379"/>
      <c r="G30" s="451">
        <f t="shared" si="0"/>
        <v>0</v>
      </c>
      <c r="H30" s="451">
        <f t="shared" si="1"/>
        <v>0</v>
      </c>
      <c r="I30" s="379"/>
      <c r="J30" s="379"/>
      <c r="K30" s="451">
        <f t="shared" si="2"/>
        <v>0</v>
      </c>
      <c r="L30" s="451">
        <f t="shared" si="3"/>
        <v>0</v>
      </c>
      <c r="M30" s="452">
        <f t="shared" si="4"/>
        <v>0</v>
      </c>
      <c r="N30" s="382">
        <f t="shared" si="5"/>
        <v>0</v>
      </c>
      <c r="S30" s="371"/>
      <c r="T30" s="373"/>
      <c r="U30" s="373"/>
      <c r="V30" s="379"/>
      <c r="W30" s="451">
        <f t="shared" si="6"/>
        <v>0</v>
      </c>
      <c r="X30" s="451">
        <f t="shared" si="7"/>
        <v>0</v>
      </c>
      <c r="Y30" s="379"/>
      <c r="Z30" s="379"/>
      <c r="AA30" s="451">
        <f t="shared" si="8"/>
        <v>0</v>
      </c>
      <c r="AB30" s="451">
        <f t="shared" si="9"/>
        <v>0</v>
      </c>
      <c r="AC30" s="452">
        <f t="shared" si="10"/>
        <v>0</v>
      </c>
      <c r="AD30" s="382">
        <f t="shared" si="11"/>
        <v>0</v>
      </c>
      <c r="AI30" s="371"/>
      <c r="AJ30" s="373"/>
      <c r="AK30" s="373"/>
      <c r="AL30" s="379"/>
      <c r="AM30" s="451">
        <f t="shared" si="12"/>
        <v>0</v>
      </c>
      <c r="AN30" s="451">
        <f t="shared" si="13"/>
        <v>0</v>
      </c>
      <c r="AO30" s="379"/>
      <c r="AP30" s="379"/>
      <c r="AQ30" s="451">
        <f t="shared" si="14"/>
        <v>0</v>
      </c>
      <c r="AR30" s="451">
        <f t="shared" si="15"/>
        <v>0</v>
      </c>
      <c r="AS30" s="452">
        <f t="shared" si="16"/>
        <v>0</v>
      </c>
      <c r="AT30" s="382">
        <f t="shared" si="17"/>
        <v>0</v>
      </c>
      <c r="AY30" s="371"/>
      <c r="AZ30" s="373"/>
      <c r="BA30" s="373"/>
      <c r="BB30" s="379"/>
      <c r="BC30" s="451">
        <f t="shared" si="18"/>
        <v>0</v>
      </c>
      <c r="BD30" s="451">
        <f t="shared" si="19"/>
        <v>0</v>
      </c>
      <c r="BE30" s="379"/>
      <c r="BF30" s="379"/>
      <c r="BG30" s="451">
        <f t="shared" si="20"/>
        <v>0</v>
      </c>
      <c r="BH30" s="451">
        <f t="shared" si="21"/>
        <v>0</v>
      </c>
      <c r="BI30" s="452">
        <f t="shared" si="22"/>
        <v>0</v>
      </c>
      <c r="BJ30" s="382">
        <f t="shared" si="23"/>
        <v>0</v>
      </c>
      <c r="BO30" s="371"/>
      <c r="BP30" s="373"/>
      <c r="BQ30" s="373"/>
      <c r="BR30" s="379"/>
      <c r="BS30" s="451">
        <f t="shared" si="24"/>
        <v>0</v>
      </c>
      <c r="BT30" s="451">
        <f t="shared" si="25"/>
        <v>0</v>
      </c>
      <c r="BU30" s="379"/>
      <c r="BV30" s="379"/>
      <c r="BW30" s="451">
        <f t="shared" si="26"/>
        <v>0</v>
      </c>
      <c r="BX30" s="451">
        <f t="shared" si="27"/>
        <v>0</v>
      </c>
      <c r="BY30" s="452">
        <f t="shared" si="28"/>
        <v>0</v>
      </c>
      <c r="BZ30" s="382">
        <f t="shared" si="29"/>
        <v>0</v>
      </c>
    </row>
    <row r="31" spans="1:81" ht="14.4" customHeight="1" x14ac:dyDescent="0.25">
      <c r="B31" s="6"/>
      <c r="I31" s="178" t="str">
        <f>IF(I9&lt;&gt;'7_Cost_Income'!D9, "ПОМИЛКА, сума не відповідає підсумку 7_Cost_Income"," ")</f>
        <v xml:space="preserve"> </v>
      </c>
      <c r="J31" s="178" t="str">
        <f>IF(J9&lt;&gt;'7_Cost_Income'!D10, "ПОМИЛКА, сума не відповідає підсумку 7_Cost_Income"," ")</f>
        <v xml:space="preserve"> </v>
      </c>
      <c r="Y31" s="178" t="str">
        <f>IF(Y9&lt;&gt;'7_Cost_Income'!F9, "ПОМИЛКА, сума не відповідає підсумку 7_Cost_Income"," ")</f>
        <v xml:space="preserve"> </v>
      </c>
      <c r="Z31" s="178" t="str">
        <f>IF(Z9&lt;&gt;'7_Cost_Income'!F10, "ПОМИЛКА, сума не відповідає підсумку 7_Cost_Income"," ")</f>
        <v xml:space="preserve"> </v>
      </c>
      <c r="AO31" s="178" t="str">
        <f>IF(AO9&lt;&gt;'7_Cost_Income'!I9, "ПОМИЛКА, сума не відповідає підсумку 7_Cost_Income"," ")</f>
        <v xml:space="preserve"> </v>
      </c>
      <c r="AP31" s="178" t="str">
        <f>IF(AP9&lt;&gt;'7_Cost_Income'!I10, "ПОМИЛКА, сума не відповідає підсумку 7_Cost_Income"," ")</f>
        <v xml:space="preserve"> </v>
      </c>
      <c r="BE31" s="178" t="str">
        <f>IF(BE9&lt;&gt;'7_Cost_Income'!L9, "ПОМИЛКА, сума не відповідає підсумку 7_Cost_Income"," ")</f>
        <v xml:space="preserve"> </v>
      </c>
      <c r="BF31" s="178" t="str">
        <f>IF(BF9&lt;&gt;'7_Cost_Income'!L10, "ПОМИЛКА, сума не відповідає підсумку 7_Cost_Income"," ")</f>
        <v xml:space="preserve"> </v>
      </c>
      <c r="BU31" s="178" t="str">
        <f>IF(BU9&lt;&gt;'7_Cost_Income'!O9, "ПОМИЛКА, сума не відповідає підсумку 7_Cost_Income"," ")</f>
        <v xml:space="preserve"> </v>
      </c>
      <c r="BV31" s="178" t="str">
        <f>IF(BV9&lt;&gt;'7_Cost_Income'!O10, "ПОМИЛКА, сума не відповідає підсумку 7_Cost_Income"," ")</f>
        <v xml:space="preserve"> </v>
      </c>
    </row>
    <row r="32" spans="1:81" x14ac:dyDescent="0.25">
      <c r="B32" s="527"/>
      <c r="C32" s="527"/>
      <c r="D32" s="527"/>
      <c r="E32" s="527"/>
      <c r="F32" s="527"/>
      <c r="G32" s="527"/>
      <c r="H32" s="527"/>
      <c r="I32" s="527"/>
      <c r="J32" s="527"/>
      <c r="K32" s="527"/>
      <c r="L32" s="527"/>
      <c r="M32" s="527"/>
      <c r="N32" s="527"/>
      <c r="O32" s="527"/>
      <c r="P32" s="527"/>
      <c r="Q32" s="527"/>
      <c r="Y32" s="527"/>
      <c r="Z32" s="527"/>
      <c r="AA32" s="527"/>
      <c r="AB32" s="527"/>
      <c r="AC32" s="527"/>
      <c r="AD32" s="527"/>
      <c r="AE32" s="527"/>
      <c r="AF32" s="527"/>
      <c r="AG32" s="527"/>
      <c r="AO32" s="527"/>
      <c r="AP32" s="527"/>
      <c r="AQ32" s="527"/>
      <c r="AR32" s="527"/>
      <c r="AS32" s="527"/>
      <c r="AT32" s="527"/>
      <c r="AU32" s="527"/>
      <c r="AV32" s="527"/>
      <c r="AW32" s="527"/>
      <c r="BE32" s="527"/>
      <c r="BF32" s="527"/>
      <c r="BG32" s="527"/>
      <c r="BH32" s="527"/>
      <c r="BI32" s="527"/>
      <c r="BJ32" s="527"/>
      <c r="BK32" s="527"/>
      <c r="BL32" s="527"/>
      <c r="BM32" s="527"/>
      <c r="BU32" s="527"/>
      <c r="BV32" s="527"/>
      <c r="BW32" s="527"/>
      <c r="BX32" s="527"/>
      <c r="BY32" s="527"/>
      <c r="BZ32" s="527"/>
      <c r="CA32" s="527"/>
      <c r="CB32" s="527"/>
      <c r="CC32" s="527"/>
    </row>
    <row r="33" spans="2:81" x14ac:dyDescent="0.25">
      <c r="B33" s="6"/>
    </row>
    <row r="34" spans="2:81" x14ac:dyDescent="0.25">
      <c r="B34" s="527"/>
      <c r="C34" s="527"/>
      <c r="D34" s="527"/>
      <c r="E34" s="527"/>
      <c r="F34" s="527"/>
      <c r="G34" s="527"/>
      <c r="H34" s="527"/>
      <c r="I34" s="527"/>
      <c r="J34" s="527"/>
      <c r="K34" s="527"/>
      <c r="L34" s="527"/>
      <c r="M34" s="527"/>
      <c r="N34" s="527"/>
      <c r="O34" s="527"/>
      <c r="P34" s="527"/>
      <c r="Q34" s="527"/>
      <c r="Y34" s="527"/>
      <c r="Z34" s="527"/>
      <c r="AA34" s="527"/>
      <c r="AB34" s="527"/>
      <c r="AC34" s="527"/>
      <c r="AD34" s="527"/>
      <c r="AE34" s="527"/>
      <c r="AF34" s="527"/>
      <c r="AG34" s="527"/>
      <c r="AO34" s="527"/>
      <c r="AP34" s="527"/>
      <c r="AQ34" s="527"/>
      <c r="AR34" s="527"/>
      <c r="AS34" s="527"/>
      <c r="AT34" s="527"/>
      <c r="AU34" s="527"/>
      <c r="AV34" s="527"/>
      <c r="AW34" s="527"/>
      <c r="BE34" s="527"/>
      <c r="BF34" s="527"/>
      <c r="BG34" s="527"/>
      <c r="BH34" s="527"/>
      <c r="BI34" s="527"/>
      <c r="BJ34" s="527"/>
      <c r="BK34" s="527"/>
      <c r="BL34" s="527"/>
      <c r="BM34" s="527"/>
      <c r="BU34" s="527"/>
      <c r="BV34" s="527"/>
      <c r="BW34" s="527"/>
      <c r="BX34" s="527"/>
      <c r="BY34" s="527"/>
      <c r="BZ34" s="527"/>
      <c r="CA34" s="527"/>
      <c r="CB34" s="527"/>
      <c r="CC34" s="527"/>
    </row>
    <row r="36" spans="2:81" x14ac:dyDescent="0.25">
      <c r="B36" s="527"/>
      <c r="C36" s="527"/>
      <c r="D36" s="527"/>
      <c r="E36" s="527"/>
      <c r="F36" s="527"/>
      <c r="G36" s="527"/>
      <c r="H36" s="527"/>
      <c r="I36" s="527"/>
      <c r="J36" s="527"/>
      <c r="K36" s="527"/>
      <c r="L36" s="527"/>
      <c r="M36" s="527"/>
      <c r="N36" s="527"/>
      <c r="O36" s="527"/>
      <c r="P36" s="527"/>
      <c r="Q36" s="527"/>
      <c r="Y36" s="527"/>
      <c r="Z36" s="527"/>
      <c r="AA36" s="527"/>
      <c r="AB36" s="527"/>
      <c r="AC36" s="527"/>
      <c r="AD36" s="527"/>
      <c r="AE36" s="527"/>
      <c r="AF36" s="527"/>
      <c r="AG36" s="527"/>
      <c r="AO36" s="527"/>
      <c r="AP36" s="527"/>
      <c r="AQ36" s="527"/>
      <c r="AR36" s="527"/>
      <c r="AS36" s="527"/>
      <c r="AT36" s="527"/>
      <c r="AU36" s="527"/>
      <c r="AV36" s="527"/>
      <c r="AW36" s="527"/>
      <c r="BE36" s="527"/>
      <c r="BF36" s="527"/>
      <c r="BG36" s="527"/>
      <c r="BH36" s="527"/>
      <c r="BI36" s="527"/>
      <c r="BJ36" s="527"/>
      <c r="BK36" s="527"/>
      <c r="BL36" s="527"/>
      <c r="BM36" s="527"/>
      <c r="BU36" s="527"/>
      <c r="BV36" s="527"/>
      <c r="BW36" s="527"/>
      <c r="BX36" s="527"/>
      <c r="BY36" s="527"/>
      <c r="BZ36" s="527"/>
      <c r="CA36" s="527"/>
      <c r="CB36" s="527"/>
      <c r="CC36" s="527"/>
    </row>
    <row r="37" spans="2:81" x14ac:dyDescent="0.25">
      <c r="B37" s="527"/>
      <c r="C37" s="527"/>
      <c r="D37" s="527"/>
      <c r="E37" s="527"/>
      <c r="F37" s="527"/>
      <c r="G37" s="527"/>
      <c r="H37" s="527"/>
      <c r="I37" s="527"/>
      <c r="J37" s="527"/>
      <c r="K37" s="527"/>
      <c r="L37" s="527"/>
      <c r="M37" s="527"/>
      <c r="N37" s="527"/>
      <c r="O37" s="527"/>
      <c r="P37" s="527"/>
      <c r="Q37" s="527"/>
      <c r="Y37" s="527"/>
      <c r="Z37" s="527"/>
      <c r="AA37" s="527"/>
      <c r="AB37" s="527"/>
      <c r="AC37" s="527"/>
      <c r="AD37" s="527"/>
      <c r="AE37" s="527"/>
      <c r="AF37" s="527"/>
      <c r="AG37" s="527"/>
      <c r="AO37" s="527"/>
      <c r="AP37" s="527"/>
      <c r="AQ37" s="527"/>
      <c r="AR37" s="527"/>
      <c r="AS37" s="527"/>
      <c r="AT37" s="527"/>
      <c r="AU37" s="527"/>
      <c r="AV37" s="527"/>
      <c r="AW37" s="527"/>
      <c r="BE37" s="527"/>
      <c r="BF37" s="527"/>
      <c r="BG37" s="527"/>
      <c r="BH37" s="527"/>
      <c r="BI37" s="527"/>
      <c r="BJ37" s="527"/>
      <c r="BK37" s="527"/>
      <c r="BL37" s="527"/>
      <c r="BM37" s="527"/>
      <c r="BU37" s="527"/>
      <c r="BV37" s="527"/>
      <c r="BW37" s="527"/>
      <c r="BX37" s="527"/>
      <c r="BY37" s="527"/>
      <c r="BZ37" s="527"/>
      <c r="CA37" s="527"/>
      <c r="CB37" s="527"/>
      <c r="CC37" s="527"/>
    </row>
    <row r="38" spans="2:81" x14ac:dyDescent="0.25">
      <c r="B38" s="190"/>
    </row>
    <row r="39" spans="2:81" x14ac:dyDescent="0.25">
      <c r="B39" s="7"/>
    </row>
    <row r="40" spans="2:81" x14ac:dyDescent="0.25">
      <c r="B40" s="7"/>
    </row>
    <row r="42" spans="2:81" x14ac:dyDescent="0.25">
      <c r="B42" s="45"/>
    </row>
    <row r="43" spans="2:81" x14ac:dyDescent="0.25">
      <c r="B43" s="169"/>
    </row>
    <row r="44" spans="2:81" x14ac:dyDescent="0.25">
      <c r="B44" s="169"/>
    </row>
    <row r="45" spans="2:81" x14ac:dyDescent="0.25">
      <c r="B45" s="169"/>
    </row>
    <row r="46" spans="2:81" x14ac:dyDescent="0.25">
      <c r="B46" s="5"/>
    </row>
    <row r="47" spans="2:81" x14ac:dyDescent="0.25">
      <c r="B47" s="169"/>
    </row>
    <row r="48" spans="2:81" x14ac:dyDescent="0.25">
      <c r="B48" s="169"/>
    </row>
    <row r="49" spans="2:2" x14ac:dyDescent="0.25">
      <c r="B49" s="169"/>
    </row>
    <row r="50" spans="2:2" x14ac:dyDescent="0.25">
      <c r="B50" s="169"/>
    </row>
  </sheetData>
  <mergeCells count="11">
    <mergeCell ref="O1:Q1"/>
    <mergeCell ref="AF1:AG1"/>
    <mergeCell ref="AV1:AW1"/>
    <mergeCell ref="CB1:CC1"/>
    <mergeCell ref="BL1:BM1"/>
    <mergeCell ref="BO5:CC5"/>
    <mergeCell ref="AI5:AW5"/>
    <mergeCell ref="AY5:BM5"/>
    <mergeCell ref="A5:B7"/>
    <mergeCell ref="C5:Q5"/>
    <mergeCell ref="S5:AG5"/>
  </mergeCells>
  <hyperlinks>
    <hyperlink ref="A3" location="'Line - Map'!A1" display="'Line - Map'!A1"/>
  </hyperlinks>
  <pageMargins left="1.1811023622047245" right="0.39370078740157483" top="0.39370078740157483" bottom="1.1811023622047245" header="0.31496062992125984" footer="0.31496062992125984"/>
  <pageSetup paperSize="9" scale="44" orientation="landscape" r:id="rId1"/>
  <colBreaks count="4" manualBreakCount="4">
    <brk id="17" max="1048575" man="1"/>
    <brk id="33" max="1048575" man="1"/>
    <brk id="49" max="1048575" man="1"/>
    <brk id="6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3">
    <tabColor theme="9" tint="0.39997558519241921"/>
  </sheetPr>
  <dimension ref="A1:J59"/>
  <sheetViews>
    <sheetView view="pageBreakPreview" zoomScale="60" zoomScaleNormal="85" workbookViewId="0">
      <selection activeCell="J3" sqref="J3"/>
    </sheetView>
  </sheetViews>
  <sheetFormatPr defaultColWidth="8.88671875" defaultRowHeight="12" x14ac:dyDescent="0.25"/>
  <cols>
    <col min="1" max="1" width="71.33203125" style="178" customWidth="1"/>
    <col min="2" max="2" width="18.33203125" style="178" customWidth="1"/>
    <col min="3" max="3" width="3.33203125" style="178" customWidth="1"/>
    <col min="4" max="4" width="18.5546875" style="178" customWidth="1"/>
    <col min="5" max="5" width="4" style="178" customWidth="1"/>
    <col min="6" max="6" width="17.5546875" style="178" customWidth="1"/>
    <col min="7" max="7" width="3.44140625" style="178" customWidth="1"/>
    <col min="8" max="8" width="20.6640625" style="178" customWidth="1"/>
    <col min="9" max="9" width="3.44140625" style="178" customWidth="1"/>
    <col min="10" max="10" width="19.33203125" style="178" customWidth="1"/>
    <col min="11" max="16384" width="8.88671875" style="178"/>
  </cols>
  <sheetData>
    <row r="1" spans="1:10" ht="37.799999999999997" customHeight="1" x14ac:dyDescent="0.25">
      <c r="H1" s="1042" t="s">
        <v>812</v>
      </c>
      <c r="I1" s="1042"/>
      <c r="J1" s="1042"/>
    </row>
    <row r="2" spans="1:10" ht="19.5" customHeight="1" x14ac:dyDescent="0.25">
      <c r="A2" s="805" t="s">
        <v>298</v>
      </c>
    </row>
    <row r="3" spans="1:10" ht="14.4" customHeight="1" thickBot="1" x14ac:dyDescent="0.3">
      <c r="A3" s="181" t="s">
        <v>0</v>
      </c>
    </row>
    <row r="4" spans="1:10" s="227" customFormat="1" ht="47.4" customHeight="1" x14ac:dyDescent="0.25">
      <c r="A4" s="1024" t="s">
        <v>203</v>
      </c>
      <c r="B4" s="233" t="s">
        <v>7</v>
      </c>
      <c r="D4" s="233" t="str">
        <f>+'9_Сash'!F4</f>
        <v>рік, в якому подається План діяльності</v>
      </c>
      <c r="F4" s="233" t="s">
        <v>10</v>
      </c>
      <c r="H4" s="418" t="s">
        <v>11</v>
      </c>
      <c r="J4" s="233" t="s">
        <v>182</v>
      </c>
    </row>
    <row r="5" spans="1:10" x14ac:dyDescent="0.25">
      <c r="A5" s="1043"/>
      <c r="B5" s="207">
        <v>44926</v>
      </c>
      <c r="C5" s="169"/>
      <c r="D5" s="207">
        <v>44926</v>
      </c>
      <c r="E5" s="169"/>
      <c r="F5" s="207">
        <v>44926</v>
      </c>
      <c r="G5" s="169"/>
      <c r="H5" s="207">
        <v>44926</v>
      </c>
      <c r="J5" s="207">
        <v>44926</v>
      </c>
    </row>
    <row r="6" spans="1:10" x14ac:dyDescent="0.25">
      <c r="A6" s="1043"/>
      <c r="B6" s="209" t="s">
        <v>5</v>
      </c>
      <c r="C6" s="169"/>
      <c r="D6" s="209" t="s">
        <v>9</v>
      </c>
      <c r="E6" s="169"/>
      <c r="F6" s="209" t="s">
        <v>13</v>
      </c>
      <c r="G6" s="169"/>
      <c r="H6" s="209" t="s">
        <v>13</v>
      </c>
      <c r="J6" s="209" t="s">
        <v>13</v>
      </c>
    </row>
    <row r="7" spans="1:10" s="232" customFormat="1" ht="12.6" thickBot="1" x14ac:dyDescent="0.3">
      <c r="A7" s="694">
        <v>1</v>
      </c>
      <c r="B7" s="752">
        <v>2</v>
      </c>
      <c r="C7" s="245"/>
      <c r="D7" s="753" t="s">
        <v>183</v>
      </c>
      <c r="E7" s="245"/>
      <c r="F7" s="753" t="s">
        <v>186</v>
      </c>
      <c r="G7" s="245"/>
      <c r="H7" s="753" t="s">
        <v>189</v>
      </c>
      <c r="J7" s="753" t="s">
        <v>192</v>
      </c>
    </row>
    <row r="8" spans="1:10" ht="23.4" thickBot="1" x14ac:dyDescent="0.3">
      <c r="A8" s="413" t="s">
        <v>507</v>
      </c>
      <c r="B8" s="414">
        <f>B9-B10+B11</f>
        <v>0</v>
      </c>
      <c r="D8" s="414">
        <f>D9-D10+D11</f>
        <v>0</v>
      </c>
      <c r="F8" s="414">
        <f>F9-F10+F11</f>
        <v>0</v>
      </c>
      <c r="H8" s="414">
        <f>H9-H10+H11</f>
        <v>0</v>
      </c>
      <c r="J8" s="414">
        <f>J9-J10+J11</f>
        <v>0</v>
      </c>
    </row>
    <row r="9" spans="1:10" x14ac:dyDescent="0.25">
      <c r="A9" s="657" t="s">
        <v>704</v>
      </c>
      <c r="B9" s="437">
        <f>'13_Assets'!E8</f>
        <v>0</v>
      </c>
      <c r="D9" s="437">
        <f>'13_Assets'!I8</f>
        <v>0</v>
      </c>
      <c r="F9" s="437">
        <f>'13_Assets'!M8</f>
        <v>0</v>
      </c>
      <c r="H9" s="437">
        <f>'13_Assets'!Q8</f>
        <v>0</v>
      </c>
      <c r="J9" s="437">
        <f>'13_Assets'!U8</f>
        <v>0</v>
      </c>
    </row>
    <row r="10" spans="1:10" ht="24" x14ac:dyDescent="0.25">
      <c r="A10" s="658" t="s">
        <v>705</v>
      </c>
      <c r="B10" s="415"/>
      <c r="D10" s="415"/>
      <c r="F10" s="415"/>
      <c r="H10" s="415"/>
      <c r="J10" s="415"/>
    </row>
    <row r="11" spans="1:10" ht="24.6" thickBot="1" x14ac:dyDescent="0.3">
      <c r="A11" s="659" t="s">
        <v>300</v>
      </c>
      <c r="B11" s="421">
        <f>'12_Obligations'!F8</f>
        <v>0</v>
      </c>
      <c r="D11" s="421">
        <f>'12_Obligations'!L8</f>
        <v>0</v>
      </c>
      <c r="F11" s="421">
        <f>'12_Obligations'!R8</f>
        <v>0</v>
      </c>
      <c r="H11" s="421">
        <f>'12_Obligations'!X8</f>
        <v>0</v>
      </c>
      <c r="J11" s="421">
        <f>'12_Obligations'!AD8</f>
        <v>0</v>
      </c>
    </row>
    <row r="12" spans="1:10" ht="23.4" thickBot="1" x14ac:dyDescent="0.3">
      <c r="A12" s="423" t="s">
        <v>301</v>
      </c>
      <c r="B12" s="155">
        <f>B13+B31+B46</f>
        <v>0</v>
      </c>
      <c r="D12" s="155">
        <f>+D13+D31+D46</f>
        <v>0</v>
      </c>
      <c r="F12" s="155">
        <f>+F13+F31+F46</f>
        <v>0</v>
      </c>
      <c r="H12" s="155">
        <f>+H13+H31+H46</f>
        <v>0</v>
      </c>
      <c r="J12" s="155">
        <f>+J13+J31+J46</f>
        <v>0</v>
      </c>
    </row>
    <row r="13" spans="1:10" ht="12.6" thickBot="1" x14ac:dyDescent="0.3">
      <c r="A13" s="424" t="s">
        <v>302</v>
      </c>
      <c r="B13" s="419">
        <f>IF((B14+B18+B19+B23+B24+B28+B29)&lt;0,0,(B14+B18+B19+B23+B24+B28+B29))</f>
        <v>0</v>
      </c>
      <c r="D13" s="419">
        <f>IF((D14+D18+D19+D23+D24+D28+D29)&lt;0,0,(D14+D18+D19+D23+D24+D28+D29))</f>
        <v>0</v>
      </c>
      <c r="F13" s="419">
        <f>IF((F14+F18+F19+F23+F24+F28+F29)&lt;0,0,(F14+F18+F19+F23+F24+F28+F29))</f>
        <v>0</v>
      </c>
      <c r="H13" s="419">
        <f>IF((H14+H18+H19+H23+H24+H28+H29)&lt;0,0,(H14+H18+H19+H23+H24+H28+H29))</f>
        <v>0</v>
      </c>
      <c r="J13" s="419">
        <f>IF((J14+J18+J19+J23+J24+J28+J29)&lt;0,0,(J14+J18+J19+J23+J24+J28+J29))</f>
        <v>0</v>
      </c>
    </row>
    <row r="14" spans="1:10" ht="24" x14ac:dyDescent="0.25">
      <c r="A14" s="425" t="s">
        <v>303</v>
      </c>
      <c r="B14" s="420">
        <f>B15-B16-B17</f>
        <v>0</v>
      </c>
      <c r="D14" s="420">
        <f>D15-D16-D17</f>
        <v>0</v>
      </c>
      <c r="F14" s="420">
        <f>F15-F16-F17</f>
        <v>0</v>
      </c>
      <c r="H14" s="420">
        <f>H15-H16-H17</f>
        <v>0</v>
      </c>
      <c r="J14" s="420">
        <f>J15-J16-J17</f>
        <v>0</v>
      </c>
    </row>
    <row r="15" spans="1:10" x14ac:dyDescent="0.25">
      <c r="A15" s="426" t="s">
        <v>304</v>
      </c>
      <c r="B15" s="415"/>
      <c r="D15" s="415"/>
      <c r="F15" s="415"/>
      <c r="H15" s="415"/>
      <c r="J15" s="415"/>
    </row>
    <row r="16" spans="1:10" x14ac:dyDescent="0.25">
      <c r="A16" s="426" t="s">
        <v>305</v>
      </c>
      <c r="B16" s="415"/>
      <c r="D16" s="415"/>
      <c r="F16" s="415"/>
      <c r="H16" s="415"/>
      <c r="J16" s="415"/>
    </row>
    <row r="17" spans="1:10" x14ac:dyDescent="0.25">
      <c r="A17" s="426" t="s">
        <v>306</v>
      </c>
      <c r="B17" s="415"/>
      <c r="D17" s="415"/>
      <c r="F17" s="415"/>
      <c r="H17" s="415"/>
      <c r="J17" s="415"/>
    </row>
    <row r="18" spans="1:10" x14ac:dyDescent="0.25">
      <c r="A18" s="427" t="s">
        <v>307</v>
      </c>
      <c r="B18" s="415"/>
      <c r="D18" s="415"/>
      <c r="F18" s="415"/>
      <c r="H18" s="415"/>
      <c r="J18" s="415"/>
    </row>
    <row r="19" spans="1:10" ht="36" x14ac:dyDescent="0.25">
      <c r="A19" s="428" t="s">
        <v>308</v>
      </c>
      <c r="B19" s="421">
        <f>B20-B21-B22</f>
        <v>0</v>
      </c>
      <c r="D19" s="421">
        <f>D20-D21-D22</f>
        <v>0</v>
      </c>
      <c r="F19" s="421">
        <f>F20-F21-F22</f>
        <v>0</v>
      </c>
      <c r="H19" s="421">
        <f>H20-H21-H22</f>
        <v>0</v>
      </c>
      <c r="J19" s="421">
        <f>J20-J21-J22</f>
        <v>0</v>
      </c>
    </row>
    <row r="20" spans="1:10" x14ac:dyDescent="0.25">
      <c r="A20" s="660" t="s">
        <v>309</v>
      </c>
      <c r="B20" s="415"/>
      <c r="D20" s="415"/>
      <c r="F20" s="415"/>
      <c r="H20" s="415"/>
      <c r="J20" s="415"/>
    </row>
    <row r="21" spans="1:10" x14ac:dyDescent="0.25">
      <c r="A21" s="658" t="s">
        <v>706</v>
      </c>
      <c r="B21" s="415"/>
      <c r="D21" s="415"/>
      <c r="F21" s="415"/>
      <c r="H21" s="415"/>
      <c r="J21" s="415"/>
    </row>
    <row r="22" spans="1:10" x14ac:dyDescent="0.25">
      <c r="A22" s="660" t="s">
        <v>310</v>
      </c>
      <c r="B22" s="415"/>
      <c r="D22" s="415"/>
      <c r="F22" s="415"/>
      <c r="H22" s="415"/>
      <c r="J22" s="415"/>
    </row>
    <row r="23" spans="1:10" ht="24" x14ac:dyDescent="0.25">
      <c r="A23" s="661" t="s">
        <v>707</v>
      </c>
      <c r="B23" s="415"/>
      <c r="D23" s="415"/>
      <c r="F23" s="415"/>
      <c r="H23" s="415"/>
      <c r="J23" s="415"/>
    </row>
    <row r="24" spans="1:10" x14ac:dyDescent="0.25">
      <c r="A24" s="428" t="s">
        <v>311</v>
      </c>
      <c r="B24" s="421">
        <f>SUM(B25:B27)</f>
        <v>0</v>
      </c>
      <c r="D24" s="421">
        <f>SUM(D25:D27)</f>
        <v>0</v>
      </c>
      <c r="F24" s="421">
        <f>SUM(F25:F27)</f>
        <v>0</v>
      </c>
      <c r="H24" s="421">
        <f>SUM(H25:H27)</f>
        <v>0</v>
      </c>
      <c r="J24" s="421">
        <f>SUM(J25:J27)</f>
        <v>0</v>
      </c>
    </row>
    <row r="25" spans="1:10" x14ac:dyDescent="0.25">
      <c r="A25" s="430" t="s">
        <v>312</v>
      </c>
      <c r="B25" s="415"/>
      <c r="D25" s="415"/>
      <c r="F25" s="415"/>
      <c r="H25" s="415"/>
      <c r="J25" s="415"/>
    </row>
    <row r="26" spans="1:10" ht="24" x14ac:dyDescent="0.25">
      <c r="A26" s="431" t="s">
        <v>313</v>
      </c>
      <c r="B26" s="422"/>
      <c r="D26" s="422"/>
      <c r="F26" s="422"/>
      <c r="H26" s="422"/>
      <c r="J26" s="422"/>
    </row>
    <row r="27" spans="1:10" ht="36" x14ac:dyDescent="0.25">
      <c r="A27" s="431" t="s">
        <v>314</v>
      </c>
      <c r="B27" s="422"/>
      <c r="D27" s="422"/>
      <c r="F27" s="422"/>
      <c r="H27" s="422"/>
      <c r="J27" s="422"/>
    </row>
    <row r="28" spans="1:10" ht="24" x14ac:dyDescent="0.25">
      <c r="A28" s="430" t="s">
        <v>315</v>
      </c>
      <c r="B28" s="415"/>
      <c r="D28" s="415"/>
      <c r="F28" s="415"/>
      <c r="H28" s="415"/>
      <c r="J28" s="415"/>
    </row>
    <row r="29" spans="1:10" x14ac:dyDescent="0.25">
      <c r="A29" s="428" t="s">
        <v>316</v>
      </c>
      <c r="B29" s="421">
        <f>IF(B32+B36+B37+B38+B41+B42&lt;0,B32+B36+B37+B38+B41+B42,0)</f>
        <v>0</v>
      </c>
      <c r="D29" s="421">
        <f>IF(D32+D36+D37+D38+D41+D42&lt;0,D32+D36+D37+D38+D41+D42,0)</f>
        <v>0</v>
      </c>
      <c r="F29" s="421">
        <f>IF(F32+F36+F37+F38+F41+F42&lt;0,F32+F36+F37+F38+F41+F42,0)</f>
        <v>0</v>
      </c>
      <c r="H29" s="421">
        <f>IF(H32+H36+H37+H38+H41+H42&lt;0,H32+H36+H37+H38+H41+H42,0)</f>
        <v>0</v>
      </c>
      <c r="J29" s="421">
        <f>IF(J32+J36+J37+J38+J41+J42&lt;0,J32+J36+J37+J38+J41+J42,0)</f>
        <v>0</v>
      </c>
    </row>
    <row r="30" spans="1:10" ht="36.6" thickBot="1" x14ac:dyDescent="0.3">
      <c r="A30" s="428" t="s">
        <v>317</v>
      </c>
      <c r="B30" s="421">
        <f>IF((B13+B31+B46-IF((B8)&lt;0,0,B8))&gt;0,(B13+B31+B46-IF((B8)&lt;0,0,B8)),0)</f>
        <v>0</v>
      </c>
      <c r="D30" s="421">
        <f>IF((D13+D31+D46-IF((D8)&lt;0,0,D8))&gt;0,(D13+D31+D46-IF((D8)&lt;0,0,D8)),0)</f>
        <v>0</v>
      </c>
      <c r="F30" s="421">
        <f>IF((F13+F31+F46-IF((F8)&lt;0,0,F8))&gt;0,(F13+F31+F46-IF((F8)&lt;0,0,F8)),0)</f>
        <v>0</v>
      </c>
      <c r="H30" s="421">
        <f>IF((H13+H31+H46-IF((H8)&lt;0,0,H8))&gt;0,(H13+H31+H46-IF((H8)&lt;0,0,H8)),0)</f>
        <v>0</v>
      </c>
      <c r="J30" s="421">
        <f>IF((J13+J31+J46-IF((J8)&lt;0,0,J8))&gt;0,(J13+J31+J46-IF((J8)&lt;0,0,J8)),0)</f>
        <v>0</v>
      </c>
    </row>
    <row r="31" spans="1:10" ht="12.6" thickBot="1" x14ac:dyDescent="0.3">
      <c r="A31" s="424" t="s">
        <v>318</v>
      </c>
      <c r="B31" s="419">
        <f>IF(B32+B36+B37+B38+B41+B42&lt;0,0,B32+B36+B37+B38+B41+B42)</f>
        <v>0</v>
      </c>
      <c r="D31" s="419">
        <f>IF(D32+D36+D37+D38+D41+D42&lt;0,0,D32+D36+D37+D38+D41+D42)</f>
        <v>0</v>
      </c>
      <c r="F31" s="419">
        <f>IF(F32+F36+F37+F38+F41+F42&lt;0,0,F32+F36+F37+F38+F41+F42)</f>
        <v>0</v>
      </c>
      <c r="H31" s="419">
        <f>IF(H32+H36+H37+H38+H41+H42&lt;0,0,H32+H36+H37+H38+H41+H42)</f>
        <v>0</v>
      </c>
      <c r="J31" s="419">
        <f>IF(J32+J36+J37+J38+J41+J42&lt;0,0,J32+J36+J37+J38+J41+J42)</f>
        <v>0</v>
      </c>
    </row>
    <row r="32" spans="1:10" ht="24" x14ac:dyDescent="0.25">
      <c r="A32" s="432" t="s">
        <v>319</v>
      </c>
      <c r="B32" s="421">
        <f>B33-B34-B35</f>
        <v>0</v>
      </c>
      <c r="D32" s="421">
        <f>D33-D34-D35</f>
        <v>0</v>
      </c>
      <c r="F32" s="421">
        <f>F33-F34-F35</f>
        <v>0</v>
      </c>
      <c r="H32" s="421">
        <f>H33-H34-H35</f>
        <v>0</v>
      </c>
      <c r="J32" s="421">
        <f>J33-J34-J35</f>
        <v>0</v>
      </c>
    </row>
    <row r="33" spans="1:10" x14ac:dyDescent="0.25">
      <c r="A33" s="429" t="s">
        <v>320</v>
      </c>
      <c r="B33" s="422"/>
      <c r="D33" s="422"/>
      <c r="F33" s="422"/>
      <c r="H33" s="422"/>
      <c r="J33" s="422"/>
    </row>
    <row r="34" spans="1:10" x14ac:dyDescent="0.25">
      <c r="A34" s="429" t="s">
        <v>321</v>
      </c>
      <c r="B34" s="415"/>
      <c r="D34" s="415"/>
      <c r="F34" s="415"/>
      <c r="H34" s="415"/>
      <c r="J34" s="415"/>
    </row>
    <row r="35" spans="1:10" x14ac:dyDescent="0.25">
      <c r="A35" s="429" t="s">
        <v>322</v>
      </c>
      <c r="B35" s="415"/>
      <c r="D35" s="415"/>
      <c r="F35" s="415"/>
      <c r="H35" s="415"/>
      <c r="J35" s="415"/>
    </row>
    <row r="36" spans="1:10" x14ac:dyDescent="0.25">
      <c r="A36" s="433" t="s">
        <v>323</v>
      </c>
      <c r="B36" s="415"/>
      <c r="D36" s="415"/>
      <c r="F36" s="415"/>
      <c r="H36" s="415"/>
      <c r="J36" s="415"/>
    </row>
    <row r="37" spans="1:10" ht="48" x14ac:dyDescent="0.25">
      <c r="A37" s="433" t="s">
        <v>324</v>
      </c>
      <c r="B37" s="415"/>
      <c r="D37" s="415"/>
      <c r="F37" s="415"/>
      <c r="H37" s="415"/>
      <c r="J37" s="415"/>
    </row>
    <row r="38" spans="1:10" x14ac:dyDescent="0.25">
      <c r="A38" s="337" t="s">
        <v>325</v>
      </c>
      <c r="B38" s="421">
        <f>B39+B40</f>
        <v>0</v>
      </c>
      <c r="D38" s="421">
        <f>D39+D40</f>
        <v>0</v>
      </c>
      <c r="F38" s="421">
        <f>F39+F40</f>
        <v>0</v>
      </c>
      <c r="H38" s="421">
        <f>H39+H40</f>
        <v>0</v>
      </c>
      <c r="J38" s="421">
        <f>J39+J40</f>
        <v>0</v>
      </c>
    </row>
    <row r="39" spans="1:10" x14ac:dyDescent="0.25">
      <c r="A39" s="434" t="s">
        <v>326</v>
      </c>
      <c r="B39" s="422"/>
      <c r="D39" s="422"/>
      <c r="F39" s="422"/>
      <c r="H39" s="422"/>
      <c r="J39" s="422"/>
    </row>
    <row r="40" spans="1:10" x14ac:dyDescent="0.25">
      <c r="A40" s="434" t="s">
        <v>625</v>
      </c>
      <c r="B40" s="422"/>
      <c r="D40" s="422"/>
      <c r="F40" s="422"/>
      <c r="H40" s="422"/>
      <c r="J40" s="422"/>
    </row>
    <row r="41" spans="1:10" ht="24" x14ac:dyDescent="0.25">
      <c r="A41" s="340" t="s">
        <v>327</v>
      </c>
      <c r="B41" s="415"/>
      <c r="D41" s="415"/>
      <c r="F41" s="415"/>
      <c r="H41" s="415"/>
      <c r="J41" s="415"/>
    </row>
    <row r="42" spans="1:10" x14ac:dyDescent="0.25">
      <c r="A42" s="337" t="s">
        <v>328</v>
      </c>
      <c r="B42" s="421">
        <f>B43+B44</f>
        <v>0</v>
      </c>
      <c r="D42" s="421">
        <f>D43+D44</f>
        <v>0</v>
      </c>
      <c r="F42" s="421">
        <f>F43+F44</f>
        <v>0</v>
      </c>
      <c r="H42" s="421">
        <f>H43+H44</f>
        <v>0</v>
      </c>
      <c r="J42" s="421">
        <f>J43+J44</f>
        <v>0</v>
      </c>
    </row>
    <row r="43" spans="1:10" x14ac:dyDescent="0.25">
      <c r="A43" s="340" t="s">
        <v>626</v>
      </c>
      <c r="B43" s="422"/>
      <c r="D43" s="422"/>
      <c r="F43" s="422"/>
      <c r="H43" s="422"/>
      <c r="J43" s="422"/>
    </row>
    <row r="44" spans="1:10" x14ac:dyDescent="0.25">
      <c r="A44" s="340" t="s">
        <v>424</v>
      </c>
      <c r="B44" s="422"/>
      <c r="D44" s="422"/>
      <c r="F44" s="422"/>
      <c r="H44" s="422"/>
      <c r="J44" s="422"/>
    </row>
    <row r="45" spans="1:10" ht="36.6" thickBot="1" x14ac:dyDescent="0.3">
      <c r="A45" s="337" t="s">
        <v>329</v>
      </c>
      <c r="B45" s="421">
        <f>-IF((B13+B31+B46-IF((B8)&lt;0,0,B8))&lt;0,(B13+B31+B46-IF((B8)&lt;0,0,B8)),0)</f>
        <v>0</v>
      </c>
      <c r="D45" s="421">
        <f>-IF((D13+D31+D46-IF((D8)&lt;0,0,D8))&lt;0,(D13+D31+D46-IF((D8)&lt;0,0,D8)),0)</f>
        <v>0</v>
      </c>
      <c r="F45" s="421">
        <f>-IF((F13+F31+F46-IF((F8)&lt;0,0,F8))&lt;0,(F13+F31+F46-IF((F8)&lt;0,0,F8)),0)</f>
        <v>0</v>
      </c>
      <c r="H45" s="421">
        <f>-IF((H13+H31+H46-IF((H8)&lt;0,0,H8))&lt;0,(H13+H31+H46-IF((H8)&lt;0,0,H8)),0)</f>
        <v>0</v>
      </c>
      <c r="J45" s="421">
        <f>-IF((J13+J31+J46-IF((J8)&lt;0,0,J8))&lt;0,(J13+J31+J46-IF((J8)&lt;0,0,J8)),0)</f>
        <v>0</v>
      </c>
    </row>
    <row r="46" spans="1:10" ht="12.6" thickBot="1" x14ac:dyDescent="0.3">
      <c r="A46" s="424" t="s">
        <v>330</v>
      </c>
      <c r="B46" s="419">
        <f>B47+B48</f>
        <v>0</v>
      </c>
      <c r="D46" s="419">
        <f>D47+D48</f>
        <v>0</v>
      </c>
      <c r="F46" s="419">
        <f>F47+F48</f>
        <v>0</v>
      </c>
      <c r="H46" s="419">
        <f>H47+H48</f>
        <v>0</v>
      </c>
      <c r="J46" s="419">
        <f>J47+J48</f>
        <v>0</v>
      </c>
    </row>
    <row r="47" spans="1:10" ht="36" x14ac:dyDescent="0.25">
      <c r="A47" s="340" t="s">
        <v>331</v>
      </c>
      <c r="B47" s="415"/>
      <c r="D47" s="415"/>
      <c r="F47" s="415"/>
      <c r="H47" s="415"/>
      <c r="J47" s="415"/>
    </row>
    <row r="48" spans="1:10" ht="24.6" thickBot="1" x14ac:dyDescent="0.3">
      <c r="A48" s="340" t="s">
        <v>332</v>
      </c>
      <c r="B48" s="415"/>
      <c r="D48" s="415"/>
      <c r="F48" s="415"/>
      <c r="H48" s="415"/>
      <c r="J48" s="415"/>
    </row>
    <row r="49" spans="1:10" ht="34.799999999999997" thickBot="1" x14ac:dyDescent="0.3">
      <c r="A49" s="424" t="s">
        <v>333</v>
      </c>
      <c r="B49" s="419">
        <f>B50+B51+B52</f>
        <v>0</v>
      </c>
      <c r="D49" s="419">
        <f>D50+D51+D52</f>
        <v>0</v>
      </c>
      <c r="F49" s="419">
        <f>F50+F51+F52</f>
        <v>0</v>
      </c>
      <c r="H49" s="419">
        <f>H50+H51+H52</f>
        <v>0</v>
      </c>
      <c r="J49" s="419">
        <f>J50+J51+J52</f>
        <v>0</v>
      </c>
    </row>
    <row r="50" spans="1:10" x14ac:dyDescent="0.25">
      <c r="A50" s="435" t="s">
        <v>334</v>
      </c>
      <c r="B50" s="421">
        <f>B13-B30</f>
        <v>0</v>
      </c>
      <c r="D50" s="421">
        <f>D13-D30</f>
        <v>0</v>
      </c>
      <c r="F50" s="421">
        <f>F13-F30</f>
        <v>0</v>
      </c>
      <c r="H50" s="421">
        <f>H13-H30</f>
        <v>0</v>
      </c>
      <c r="J50" s="421">
        <f>J13-J30</f>
        <v>0</v>
      </c>
    </row>
    <row r="51" spans="1:10" x14ac:dyDescent="0.25">
      <c r="A51" s="435" t="s">
        <v>335</v>
      </c>
      <c r="B51" s="421">
        <f>IFERROR(IF((B31+B45+B52)/('14_SCR+MCR'!B8)&lt;0.5,(B31+B45),('14_SCR+MCR'!B8)*0.5-B52),0)</f>
        <v>0</v>
      </c>
      <c r="D51" s="421">
        <f>IFERROR(IF((D31+D45+D52)/('14_SCR+MCR'!D8)&lt;0.5,(D31+D45),('14_SCR+MCR'!D8)*0.5-D52),0)</f>
        <v>0</v>
      </c>
      <c r="F51" s="421">
        <f>IFERROR(IF((F31+F45+F52)/('14_SCR+MCR'!F8)&lt;0.5,(F31+F45),('14_SCR+MCR'!F8)*0.5-F52),0)</f>
        <v>0</v>
      </c>
      <c r="H51" s="421">
        <f>IFERROR(IF((H31+H45+H52)/('14_SCR+MCR'!H8)&lt;0.5,(H31+H45),('14_SCR+MCR'!H8)*0.5-H52),0)</f>
        <v>0</v>
      </c>
      <c r="J51" s="421">
        <f>IFERROR(IF((J31+J45+J52)/('14_SCR+MCR'!J8)&lt;0.5,(J31+J45),('14_SCR+MCR'!J8)*0.5-J52),0)</f>
        <v>0</v>
      </c>
    </row>
    <row r="52" spans="1:10" ht="12.6" thickBot="1" x14ac:dyDescent="0.3">
      <c r="A52" s="435" t="s">
        <v>336</v>
      </c>
      <c r="B52" s="421">
        <f>IFERROR(IF((B46)/('14_SCR+MCR'!B8)&lt;0.15,B46,('14_SCR+MCR'!B8)*0.15),0)</f>
        <v>0</v>
      </c>
      <c r="D52" s="421">
        <f>IFERROR(IF((D46)/('14_SCR+MCR'!D8)&lt;0.15,D46,('14_SCR+MCR'!D8)*0.15),0)</f>
        <v>0</v>
      </c>
      <c r="F52" s="421">
        <f>IFERROR(IF((F46)/('14_SCR+MCR'!F8)&lt;0.15,F46,('14_SCR+MCR'!F8)*0.15),0)</f>
        <v>0</v>
      </c>
      <c r="H52" s="421">
        <f>IFERROR(IF((H46)/('14_SCR+MCR'!H8)&lt;0.15,H46,('14_SCR+MCR'!H8)*0.15),0)</f>
        <v>0</v>
      </c>
      <c r="J52" s="421">
        <f>IFERROR(IF((J46)/('14_SCR+MCR'!J8)&lt;0.15,J46,('14_SCR+MCR'!J8)*0.15),0)</f>
        <v>0</v>
      </c>
    </row>
    <row r="53" spans="1:10" ht="34.799999999999997" thickBot="1" x14ac:dyDescent="0.3">
      <c r="A53" s="424" t="s">
        <v>337</v>
      </c>
      <c r="B53" s="419">
        <f>B54+B55</f>
        <v>0</v>
      </c>
      <c r="D53" s="419">
        <f>D54+D55</f>
        <v>0</v>
      </c>
      <c r="F53" s="419">
        <f>F54+F55</f>
        <v>0</v>
      </c>
      <c r="H53" s="419">
        <f>H54+H55</f>
        <v>0</v>
      </c>
      <c r="J53" s="419">
        <f>J54+J55</f>
        <v>0</v>
      </c>
    </row>
    <row r="54" spans="1:10" x14ac:dyDescent="0.25">
      <c r="A54" s="435" t="s">
        <v>338</v>
      </c>
      <c r="B54" s="421">
        <f>B13-B30</f>
        <v>0</v>
      </c>
      <c r="D54" s="421">
        <f>D13-D30</f>
        <v>0</v>
      </c>
      <c r="F54" s="421">
        <f>F13-F30</f>
        <v>0</v>
      </c>
      <c r="H54" s="421">
        <f>H13-H30</f>
        <v>0</v>
      </c>
      <c r="J54" s="421">
        <f>J13-J30</f>
        <v>0</v>
      </c>
    </row>
    <row r="55" spans="1:10" ht="12.6" thickBot="1" x14ac:dyDescent="0.3">
      <c r="A55" s="436" t="s">
        <v>339</v>
      </c>
      <c r="B55" s="473">
        <f>IFERROR(IF((B31+B45)/('14_SCR+MCR'!B45)&lt;0.2,(B31+B45),('14_SCR+MCR'!B45)*0.2),0)</f>
        <v>0</v>
      </c>
      <c r="D55" s="473">
        <f>IFERROR(IF((D31+D45)/('14_SCR+MCR'!D45)&lt;0.2,(D31+D45),('14_SCR+MCR'!D45)*0.2),0)</f>
        <v>0</v>
      </c>
      <c r="F55" s="473">
        <f>IFERROR(IF((F31+F45)/('14_SCR+MCR'!F45)&lt;0.2,(F31+F45),('14_SCR+MCR'!F45)*0.2),0)</f>
        <v>0</v>
      </c>
      <c r="H55" s="473">
        <f>IFERROR(IF((H31+H45)/('14_SCR+MCR'!H45)&lt;0.2,(H31+H45),('14_SCR+MCR'!H45)*0.2),0)</f>
        <v>0</v>
      </c>
      <c r="J55" s="473">
        <f>IFERROR(IF((J31+J45)/('14_SCR+MCR'!J45)&lt;0.2,(J31+J45),('14_SCR+MCR'!J45)*0.2),0)</f>
        <v>0</v>
      </c>
    </row>
    <row r="57" spans="1:10" s="438" customFormat="1" x14ac:dyDescent="0.25">
      <c r="A57" s="178"/>
      <c r="B57" s="178"/>
      <c r="C57" s="178"/>
      <c r="D57" s="178"/>
      <c r="E57" s="178"/>
      <c r="F57" s="178"/>
      <c r="G57" s="178"/>
      <c r="H57" s="178"/>
      <c r="I57" s="178"/>
      <c r="J57" s="178"/>
    </row>
    <row r="58" spans="1:10" s="438" customFormat="1" x14ac:dyDescent="0.25">
      <c r="A58" s="178"/>
      <c r="B58" s="178"/>
      <c r="C58" s="178"/>
      <c r="D58" s="178"/>
      <c r="E58" s="178"/>
      <c r="F58" s="178"/>
      <c r="G58" s="178"/>
      <c r="H58" s="178"/>
      <c r="I58" s="178"/>
      <c r="J58" s="178"/>
    </row>
    <row r="59" spans="1:10" s="438" customFormat="1" x14ac:dyDescent="0.25">
      <c r="A59" s="178"/>
      <c r="B59" s="178"/>
      <c r="C59" s="178"/>
      <c r="D59" s="178"/>
      <c r="E59" s="178"/>
      <c r="F59" s="178"/>
      <c r="G59" s="178"/>
      <c r="H59" s="178"/>
      <c r="I59" s="178"/>
      <c r="J59" s="178"/>
    </row>
  </sheetData>
  <mergeCells count="2">
    <mergeCell ref="A4:A6"/>
    <mergeCell ref="H1:J1"/>
  </mergeCells>
  <conditionalFormatting sqref="A8">
    <cfRule type="cellIs" dxfId="23" priority="2" stopIfTrue="1" operator="equal">
      <formula>0</formula>
    </cfRule>
  </conditionalFormatting>
  <conditionalFormatting sqref="A12">
    <cfRule type="cellIs" dxfId="22" priority="1" stopIfTrue="1" operator="equal">
      <formula>0</formula>
    </cfRule>
  </conditionalFormatting>
  <pageMargins left="1.1811023622047245" right="0.39370078740157483" top="0.39370078740157483" bottom="1.1811023622047245" header="0.31496062992125984" footer="0.31496062992125984"/>
  <pageSetup paperSize="9" scale="4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20"/>
  <sheetViews>
    <sheetView view="pageBreakPreview" topLeftCell="B1" zoomScale="60" zoomScaleNormal="85" workbookViewId="0">
      <selection activeCell="K7" sqref="K7"/>
    </sheetView>
  </sheetViews>
  <sheetFormatPr defaultColWidth="8.88671875" defaultRowHeight="12" outlineLevelCol="1" x14ac:dyDescent="0.25"/>
  <cols>
    <col min="1" max="1" width="17.33203125" style="243" hidden="1" customWidth="1" outlineLevel="1"/>
    <col min="2" max="2" width="89.88671875" style="178" customWidth="1" collapsed="1"/>
    <col min="3" max="3" width="34.33203125" style="178" customWidth="1"/>
    <col min="4" max="4" width="3.33203125" style="178" customWidth="1"/>
    <col min="5" max="5" width="34.33203125" style="178" customWidth="1"/>
    <col min="6" max="6" width="4" style="178" customWidth="1"/>
    <col min="7" max="7" width="34.33203125" style="178" customWidth="1"/>
    <col min="8" max="8" width="3.44140625" style="178" customWidth="1"/>
    <col min="9" max="9" width="34.33203125" style="178" customWidth="1"/>
    <col min="10" max="10" width="3.44140625" style="178" customWidth="1"/>
    <col min="11" max="11" width="34.33203125" style="178" customWidth="1"/>
    <col min="12" max="16384" width="8.88671875" style="178"/>
  </cols>
  <sheetData>
    <row r="1" spans="1:11" ht="39.6" customHeight="1" x14ac:dyDescent="0.25">
      <c r="J1" s="1042" t="s">
        <v>812</v>
      </c>
      <c r="K1" s="1042"/>
    </row>
    <row r="2" spans="1:11" ht="27.75" customHeight="1" x14ac:dyDescent="0.25">
      <c r="B2" s="804" t="s">
        <v>708</v>
      </c>
    </row>
    <row r="3" spans="1:11" ht="14.4" customHeight="1" thickBot="1" x14ac:dyDescent="0.3">
      <c r="B3" s="181" t="s">
        <v>0</v>
      </c>
    </row>
    <row r="4" spans="1:11" s="581" customFormat="1" ht="37.200000000000003" customHeight="1" x14ac:dyDescent="0.3">
      <c r="A4" s="940"/>
      <c r="B4" s="1024" t="s">
        <v>203</v>
      </c>
      <c r="C4" s="702" t="s">
        <v>7</v>
      </c>
      <c r="E4" s="702" t="str">
        <f>+'9_Сash'!F4</f>
        <v>рік, в якому подається План діяльності</v>
      </c>
      <c r="G4" s="702" t="s">
        <v>10</v>
      </c>
      <c r="I4" s="941" t="s">
        <v>11</v>
      </c>
      <c r="K4" s="702" t="s">
        <v>182</v>
      </c>
    </row>
    <row r="5" spans="1:11" s="318" customFormat="1" ht="37.200000000000003" customHeight="1" x14ac:dyDescent="0.3">
      <c r="A5" s="942"/>
      <c r="B5" s="1043"/>
      <c r="C5" s="867">
        <v>44926</v>
      </c>
      <c r="D5" s="594"/>
      <c r="E5" s="867">
        <v>44926</v>
      </c>
      <c r="F5" s="594"/>
      <c r="G5" s="867">
        <v>44926</v>
      </c>
      <c r="H5" s="594"/>
      <c r="I5" s="867">
        <v>44926</v>
      </c>
      <c r="K5" s="867">
        <v>44926</v>
      </c>
    </row>
    <row r="6" spans="1:11" s="318" customFormat="1" ht="37.200000000000003" customHeight="1" x14ac:dyDescent="0.3">
      <c r="A6" s="942"/>
      <c r="B6" s="1043"/>
      <c r="C6" s="888" t="s">
        <v>5</v>
      </c>
      <c r="D6" s="594"/>
      <c r="E6" s="888" t="s">
        <v>9</v>
      </c>
      <c r="F6" s="594"/>
      <c r="G6" s="888" t="s">
        <v>13</v>
      </c>
      <c r="H6" s="594"/>
      <c r="I6" s="888" t="s">
        <v>13</v>
      </c>
      <c r="K6" s="888" t="s">
        <v>13</v>
      </c>
    </row>
    <row r="7" spans="1:11" s="232" customFormat="1" ht="13.2" customHeight="1" thickBot="1" x14ac:dyDescent="0.3">
      <c r="A7" s="243"/>
      <c r="B7" s="694">
        <v>1</v>
      </c>
      <c r="C7" s="752">
        <v>2</v>
      </c>
      <c r="D7" s="245"/>
      <c r="E7" s="753" t="s">
        <v>183</v>
      </c>
      <c r="F7" s="245"/>
      <c r="G7" s="753" t="s">
        <v>186</v>
      </c>
      <c r="H7" s="245"/>
      <c r="I7" s="753" t="s">
        <v>189</v>
      </c>
      <c r="K7" s="753" t="s">
        <v>192</v>
      </c>
    </row>
    <row r="8" spans="1:11" x14ac:dyDescent="0.25">
      <c r="A8" s="243" t="s">
        <v>422</v>
      </c>
      <c r="B8" s="417" t="s">
        <v>423</v>
      </c>
      <c r="C8" s="414">
        <f>SUM(C9:C20)</f>
        <v>0</v>
      </c>
      <c r="E8" s="161">
        <f>SUM(E9:E20)</f>
        <v>0</v>
      </c>
      <c r="G8" s="161">
        <f>SUM(G9:G20)</f>
        <v>0</v>
      </c>
      <c r="I8" s="161">
        <f>SUM(I9:I20)</f>
        <v>0</v>
      </c>
      <c r="K8" s="161">
        <f>SUM(K9:K20)</f>
        <v>0</v>
      </c>
    </row>
    <row r="9" spans="1:11" ht="30" customHeight="1" x14ac:dyDescent="0.25">
      <c r="A9" s="246" t="s">
        <v>408</v>
      </c>
      <c r="B9" s="671" t="s">
        <v>72</v>
      </c>
      <c r="C9" s="415"/>
      <c r="E9" s="415"/>
      <c r="G9" s="415"/>
      <c r="I9" s="415"/>
      <c r="K9" s="415"/>
    </row>
    <row r="10" spans="1:11" ht="30" customHeight="1" x14ac:dyDescent="0.25">
      <c r="A10" s="246" t="s">
        <v>409</v>
      </c>
      <c r="B10" s="671" t="s">
        <v>40</v>
      </c>
      <c r="C10" s="415"/>
      <c r="E10" s="415"/>
      <c r="G10" s="415"/>
      <c r="I10" s="415"/>
      <c r="K10" s="415"/>
    </row>
    <row r="11" spans="1:11" ht="30" customHeight="1" x14ac:dyDescent="0.25">
      <c r="A11" s="246" t="s">
        <v>410</v>
      </c>
      <c r="B11" s="671" t="s">
        <v>41</v>
      </c>
      <c r="C11" s="415"/>
      <c r="E11" s="415"/>
      <c r="G11" s="415"/>
      <c r="I11" s="415"/>
      <c r="K11" s="415"/>
    </row>
    <row r="12" spans="1:11" ht="30" customHeight="1" x14ac:dyDescent="0.25">
      <c r="A12" s="246" t="s">
        <v>411</v>
      </c>
      <c r="B12" s="658" t="s">
        <v>709</v>
      </c>
      <c r="C12" s="415"/>
      <c r="E12" s="415"/>
      <c r="G12" s="415"/>
      <c r="I12" s="415"/>
      <c r="K12" s="415"/>
    </row>
    <row r="13" spans="1:11" ht="30" customHeight="1" x14ac:dyDescent="0.25">
      <c r="A13" s="246" t="s">
        <v>412</v>
      </c>
      <c r="B13" s="671" t="s">
        <v>413</v>
      </c>
      <c r="C13" s="415"/>
      <c r="E13" s="415"/>
      <c r="G13" s="415"/>
      <c r="I13" s="415"/>
      <c r="K13" s="415"/>
    </row>
    <row r="14" spans="1:11" ht="30" customHeight="1" x14ac:dyDescent="0.25">
      <c r="A14" s="246" t="s">
        <v>414</v>
      </c>
      <c r="B14" s="671" t="s">
        <v>195</v>
      </c>
      <c r="C14" s="415"/>
      <c r="E14" s="415"/>
      <c r="G14" s="415"/>
      <c r="I14" s="415"/>
      <c r="K14" s="415"/>
    </row>
    <row r="15" spans="1:11" ht="30" customHeight="1" x14ac:dyDescent="0.25">
      <c r="A15" s="246" t="s">
        <v>415</v>
      </c>
      <c r="B15" s="671" t="s">
        <v>42</v>
      </c>
      <c r="C15" s="415"/>
      <c r="E15" s="415"/>
      <c r="G15" s="415"/>
      <c r="I15" s="415"/>
      <c r="K15" s="415"/>
    </row>
    <row r="16" spans="1:11" ht="30" customHeight="1" x14ac:dyDescent="0.25">
      <c r="A16" s="246" t="s">
        <v>416</v>
      </c>
      <c r="B16" s="671" t="s">
        <v>417</v>
      </c>
      <c r="C16" s="415"/>
      <c r="E16" s="415"/>
      <c r="G16" s="415"/>
      <c r="I16" s="415"/>
      <c r="K16" s="415"/>
    </row>
    <row r="17" spans="1:11" ht="30" customHeight="1" x14ac:dyDescent="0.25">
      <c r="A17" s="246" t="s">
        <v>418</v>
      </c>
      <c r="B17" s="671" t="s">
        <v>196</v>
      </c>
      <c r="C17" s="415"/>
      <c r="E17" s="415"/>
      <c r="G17" s="415"/>
      <c r="I17" s="415"/>
      <c r="K17" s="415"/>
    </row>
    <row r="18" spans="1:11" ht="30" customHeight="1" x14ac:dyDescent="0.25">
      <c r="A18" s="246" t="s">
        <v>419</v>
      </c>
      <c r="B18" s="671" t="s">
        <v>43</v>
      </c>
      <c r="C18" s="415"/>
      <c r="E18" s="415"/>
      <c r="G18" s="415"/>
      <c r="I18" s="415"/>
      <c r="K18" s="415"/>
    </row>
    <row r="19" spans="1:11" ht="30" customHeight="1" x14ac:dyDescent="0.25">
      <c r="A19" s="246" t="s">
        <v>420</v>
      </c>
      <c r="B19" s="671" t="s">
        <v>197</v>
      </c>
      <c r="C19" s="415"/>
      <c r="E19" s="415"/>
      <c r="G19" s="415"/>
      <c r="I19" s="415"/>
      <c r="K19" s="415"/>
    </row>
    <row r="20" spans="1:11" ht="30" customHeight="1" thickBot="1" x14ac:dyDescent="0.3">
      <c r="A20" s="246" t="s">
        <v>421</v>
      </c>
      <c r="B20" s="672" t="s">
        <v>198</v>
      </c>
      <c r="C20" s="416"/>
      <c r="E20" s="416"/>
      <c r="G20" s="416"/>
      <c r="I20" s="416"/>
      <c r="K20" s="416"/>
    </row>
  </sheetData>
  <mergeCells count="2">
    <mergeCell ref="B4:B6"/>
    <mergeCell ref="J1:K1"/>
  </mergeCells>
  <conditionalFormatting sqref="B8">
    <cfRule type="cellIs" dxfId="21" priority="2" stopIfTrue="1" operator="equal">
      <formula>0</formula>
    </cfRule>
  </conditionalFormatting>
  <pageMargins left="1.1811023622047245" right="0.39370078740157483" top="0.39370078740157483" bottom="1.1811023622047245" header="0.31496062992125984" footer="0.31496062992125984"/>
  <pageSetup paperSize="9" scale="4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outlinePr summaryBelow="0"/>
    <pageSetUpPr fitToPage="1"/>
  </sheetPr>
  <dimension ref="A1:K25"/>
  <sheetViews>
    <sheetView view="pageBreakPreview" zoomScale="60" zoomScaleNormal="85" workbookViewId="0">
      <selection activeCell="J4" sqref="J4"/>
    </sheetView>
  </sheetViews>
  <sheetFormatPr defaultColWidth="8.88671875" defaultRowHeight="12" outlineLevelRow="1" x14ac:dyDescent="0.25"/>
  <cols>
    <col min="1" max="1" width="11.44140625" style="405" customWidth="1"/>
    <col min="2" max="2" width="71.33203125" style="178" customWidth="1"/>
    <col min="3" max="3" width="29" style="178" customWidth="1"/>
    <col min="4" max="4" width="3.33203125" style="178" customWidth="1"/>
    <col min="5" max="5" width="29" style="178" customWidth="1"/>
    <col min="6" max="6" width="3.44140625" style="178" customWidth="1"/>
    <col min="7" max="7" width="29" style="178" customWidth="1"/>
    <col min="8" max="8" width="3.44140625" style="178" customWidth="1"/>
    <col min="9" max="9" width="29" style="178" customWidth="1"/>
    <col min="10" max="10" width="3.44140625" style="178" customWidth="1"/>
    <col min="11" max="11" width="29" style="178" customWidth="1"/>
    <col min="12" max="16384" width="8.88671875" style="178"/>
  </cols>
  <sheetData>
    <row r="1" spans="1:11" ht="34.799999999999997" customHeight="1" x14ac:dyDescent="0.25">
      <c r="J1" s="1042" t="s">
        <v>811</v>
      </c>
      <c r="K1" s="1042"/>
    </row>
    <row r="2" spans="1:11" ht="20.25" customHeight="1" x14ac:dyDescent="0.25">
      <c r="B2" s="805" t="s">
        <v>643</v>
      </c>
    </row>
    <row r="3" spans="1:11" ht="14.4" customHeight="1" thickBot="1" x14ac:dyDescent="0.3">
      <c r="B3" s="181" t="s">
        <v>0</v>
      </c>
    </row>
    <row r="4" spans="1:11" ht="40.200000000000003" customHeight="1" x14ac:dyDescent="0.25">
      <c r="A4" s="1044" t="s">
        <v>740</v>
      </c>
      <c r="B4" s="1045"/>
      <c r="C4" s="204" t="s">
        <v>7</v>
      </c>
      <c r="E4" s="233" t="str">
        <f>+'10_Сapital'!D4</f>
        <v>рік, в якому подається План діяльності</v>
      </c>
      <c r="G4" s="244" t="s">
        <v>10</v>
      </c>
      <c r="I4" s="244" t="s">
        <v>11</v>
      </c>
      <c r="K4" s="244" t="s">
        <v>182</v>
      </c>
    </row>
    <row r="5" spans="1:11" x14ac:dyDescent="0.25">
      <c r="A5" s="1046"/>
      <c r="B5" s="1047"/>
      <c r="C5" s="207">
        <v>44926</v>
      </c>
      <c r="D5" s="169"/>
      <c r="E5" s="207">
        <v>44926</v>
      </c>
      <c r="F5" s="169"/>
      <c r="G5" s="206">
        <v>44926</v>
      </c>
      <c r="H5" s="169"/>
      <c r="I5" s="206">
        <v>44926</v>
      </c>
      <c r="K5" s="206">
        <v>44926</v>
      </c>
    </row>
    <row r="6" spans="1:11" x14ac:dyDescent="0.25">
      <c r="A6" s="1046"/>
      <c r="B6" s="1047"/>
      <c r="C6" s="209" t="s">
        <v>5</v>
      </c>
      <c r="D6" s="169"/>
      <c r="E6" s="209" t="s">
        <v>9</v>
      </c>
      <c r="F6" s="169"/>
      <c r="G6" s="183" t="s">
        <v>13</v>
      </c>
      <c r="H6" s="169"/>
      <c r="I6" s="183" t="s">
        <v>13</v>
      </c>
      <c r="K6" s="183" t="s">
        <v>13</v>
      </c>
    </row>
    <row r="7" spans="1:11" s="232" customFormat="1" ht="12.6" thickBot="1" x14ac:dyDescent="0.3">
      <c r="A7" s="465">
        <v>1</v>
      </c>
      <c r="B7" s="754" t="s">
        <v>249</v>
      </c>
      <c r="C7" s="752" t="s">
        <v>183</v>
      </c>
      <c r="D7" s="245"/>
      <c r="E7" s="753" t="s">
        <v>186</v>
      </c>
      <c r="F7" s="245"/>
      <c r="G7" s="561" t="s">
        <v>189</v>
      </c>
      <c r="H7" s="245"/>
      <c r="I7" s="561" t="s">
        <v>192</v>
      </c>
      <c r="K7" s="561" t="s">
        <v>250</v>
      </c>
    </row>
    <row r="8" spans="1:11" ht="23.4" thickBot="1" x14ac:dyDescent="0.3">
      <c r="A8" s="406" t="s">
        <v>404</v>
      </c>
      <c r="B8" s="604" t="s">
        <v>514</v>
      </c>
      <c r="C8" s="155">
        <f>+C9+C12</f>
        <v>0</v>
      </c>
      <c r="E8" s="155">
        <f>+E9+E12</f>
        <v>0</v>
      </c>
      <c r="G8" s="155">
        <f>+G9+G12</f>
        <v>0</v>
      </c>
      <c r="I8" s="155">
        <f>+I9+I12</f>
        <v>0</v>
      </c>
      <c r="K8" s="155">
        <f>+K9+K12</f>
        <v>0</v>
      </c>
    </row>
    <row r="9" spans="1:11" x14ac:dyDescent="0.25">
      <c r="A9" s="408" t="s">
        <v>257</v>
      </c>
      <c r="B9" s="605" t="s">
        <v>247</v>
      </c>
      <c r="C9" s="409">
        <f>SUM(C10:C11)</f>
        <v>0</v>
      </c>
      <c r="E9" s="409">
        <f>SUM(E10:E11)</f>
        <v>0</v>
      </c>
      <c r="G9" s="409">
        <f>SUM(G10:G11)</f>
        <v>0</v>
      </c>
      <c r="I9" s="409">
        <f>SUM(I10:I11)</f>
        <v>0</v>
      </c>
      <c r="K9" s="409">
        <f>SUM(K10:K11)</f>
        <v>0</v>
      </c>
    </row>
    <row r="10" spans="1:11" ht="40.200000000000003" customHeight="1" outlineLevel="1" x14ac:dyDescent="0.25">
      <c r="A10" s="407" t="s">
        <v>406</v>
      </c>
      <c r="B10" s="606" t="s">
        <v>544</v>
      </c>
      <c r="C10" s="70"/>
      <c r="E10" s="70"/>
      <c r="G10" s="70"/>
      <c r="I10" s="70"/>
      <c r="K10" s="70"/>
    </row>
    <row r="11" spans="1:11" ht="40.200000000000003" customHeight="1" outlineLevel="1" x14ac:dyDescent="0.25">
      <c r="A11" s="407" t="s">
        <v>407</v>
      </c>
      <c r="B11" s="606" t="s">
        <v>545</v>
      </c>
      <c r="C11" s="70"/>
      <c r="E11" s="70"/>
      <c r="G11" s="70"/>
      <c r="I11" s="70"/>
      <c r="K11" s="70"/>
    </row>
    <row r="12" spans="1:11" ht="40.200000000000003" customHeight="1" x14ac:dyDescent="0.25">
      <c r="A12" s="410" t="s">
        <v>249</v>
      </c>
      <c r="B12" s="605" t="s">
        <v>248</v>
      </c>
      <c r="C12" s="411">
        <f>SUM(C13:C14)</f>
        <v>0</v>
      </c>
      <c r="E12" s="411">
        <f>SUM(E13:E14)</f>
        <v>0</v>
      </c>
      <c r="G12" s="411">
        <f>SUM(G13:G14)</f>
        <v>0</v>
      </c>
      <c r="I12" s="411">
        <f>SUM(I13:I14)</f>
        <v>0</v>
      </c>
      <c r="K12" s="411">
        <f>SUM(K13:K14)</f>
        <v>0</v>
      </c>
    </row>
    <row r="13" spans="1:11" ht="40.200000000000003" customHeight="1" x14ac:dyDescent="0.25">
      <c r="A13" s="525" t="s">
        <v>27</v>
      </c>
      <c r="B13" s="606" t="s">
        <v>757</v>
      </c>
      <c r="C13" s="156"/>
      <c r="E13" s="156"/>
      <c r="G13" s="156"/>
      <c r="I13" s="156"/>
      <c r="K13" s="156"/>
    </row>
    <row r="14" spans="1:11" ht="40.200000000000003" customHeight="1" thickBot="1" x14ac:dyDescent="0.3">
      <c r="A14" s="525" t="s">
        <v>25</v>
      </c>
      <c r="B14" s="606" t="s">
        <v>546</v>
      </c>
      <c r="C14" s="156"/>
      <c r="E14" s="156"/>
      <c r="G14" s="156"/>
      <c r="I14" s="156"/>
      <c r="K14" s="156"/>
    </row>
    <row r="15" spans="1:11" ht="40.200000000000003" customHeight="1" thickBot="1" x14ac:dyDescent="0.3">
      <c r="A15" s="406" t="s">
        <v>405</v>
      </c>
      <c r="B15" s="604" t="s">
        <v>515</v>
      </c>
      <c r="C15" s="155">
        <f>+C16+C19</f>
        <v>0</v>
      </c>
      <c r="E15" s="155">
        <f>+E16+E19</f>
        <v>0</v>
      </c>
      <c r="G15" s="155">
        <f>+G16+G19</f>
        <v>0</v>
      </c>
      <c r="I15" s="155">
        <f>+I16+I19</f>
        <v>0</v>
      </c>
      <c r="K15" s="155">
        <f>+K16+K19</f>
        <v>0</v>
      </c>
    </row>
    <row r="16" spans="1:11" ht="40.200000000000003" customHeight="1" x14ac:dyDescent="0.25">
      <c r="A16" s="408" t="s">
        <v>183</v>
      </c>
      <c r="B16" s="605" t="s">
        <v>247</v>
      </c>
      <c r="C16" s="409">
        <f>SUM(C17:C18)</f>
        <v>0</v>
      </c>
      <c r="E16" s="409">
        <f>SUM(E17:E18)</f>
        <v>0</v>
      </c>
      <c r="G16" s="409">
        <f>SUM(G17:G18)</f>
        <v>0</v>
      </c>
      <c r="I16" s="409">
        <f>SUM(I17:I18)</f>
        <v>0</v>
      </c>
      <c r="K16" s="409">
        <f>SUM(K17:K18)</f>
        <v>0</v>
      </c>
    </row>
    <row r="17" spans="1:11" ht="40.200000000000003" customHeight="1" x14ac:dyDescent="0.25">
      <c r="A17" s="407" t="s">
        <v>184</v>
      </c>
      <c r="B17" s="606" t="s">
        <v>544</v>
      </c>
      <c r="C17" s="249"/>
      <c r="E17" s="249"/>
      <c r="G17" s="249"/>
      <c r="I17" s="249"/>
      <c r="K17" s="249"/>
    </row>
    <row r="18" spans="1:11" ht="40.200000000000003" customHeight="1" x14ac:dyDescent="0.25">
      <c r="A18" s="407" t="s">
        <v>185</v>
      </c>
      <c r="B18" s="606" t="s">
        <v>545</v>
      </c>
      <c r="C18" s="249"/>
      <c r="E18" s="249"/>
      <c r="G18" s="249"/>
      <c r="I18" s="249"/>
      <c r="K18" s="249"/>
    </row>
    <row r="19" spans="1:11" ht="40.200000000000003" customHeight="1" x14ac:dyDescent="0.25">
      <c r="A19" s="408" t="s">
        <v>186</v>
      </c>
      <c r="B19" s="605" t="s">
        <v>248</v>
      </c>
      <c r="C19" s="409">
        <f>SUM(C20:C21)</f>
        <v>0</v>
      </c>
      <c r="E19" s="409">
        <f>SUM(E20:E21)</f>
        <v>0</v>
      </c>
      <c r="G19" s="409">
        <f>SUM(G20:G21)</f>
        <v>0</v>
      </c>
      <c r="I19" s="409">
        <f>SUM(I20:I21)</f>
        <v>0</v>
      </c>
      <c r="K19" s="409">
        <f>SUM(K20:K21)</f>
        <v>0</v>
      </c>
    </row>
    <row r="20" spans="1:11" s="681" customFormat="1" ht="40.200000000000003" customHeight="1" x14ac:dyDescent="0.25">
      <c r="A20" s="679" t="s">
        <v>187</v>
      </c>
      <c r="B20" s="606" t="s">
        <v>757</v>
      </c>
      <c r="C20" s="680"/>
      <c r="E20" s="680"/>
      <c r="G20" s="680"/>
      <c r="I20" s="680"/>
      <c r="K20" s="680"/>
    </row>
    <row r="21" spans="1:11" ht="40.200000000000003" customHeight="1" thickBot="1" x14ac:dyDescent="0.3">
      <c r="A21" s="526" t="s">
        <v>188</v>
      </c>
      <c r="B21" s="607" t="s">
        <v>546</v>
      </c>
      <c r="C21" s="412"/>
      <c r="E21" s="412"/>
      <c r="G21" s="412"/>
      <c r="I21" s="412"/>
      <c r="K21" s="412"/>
    </row>
    <row r="22" spans="1:11" x14ac:dyDescent="0.25">
      <c r="C22" s="350"/>
      <c r="E22" s="350"/>
      <c r="G22" s="350"/>
      <c r="I22" s="350"/>
      <c r="K22" s="350"/>
    </row>
    <row r="23" spans="1:11" x14ac:dyDescent="0.25">
      <c r="C23" s="350"/>
      <c r="E23" s="350"/>
      <c r="G23" s="350"/>
      <c r="I23" s="350"/>
      <c r="K23" s="350"/>
    </row>
    <row r="24" spans="1:11" x14ac:dyDescent="0.25">
      <c r="C24" s="350"/>
      <c r="E24" s="350"/>
      <c r="G24" s="350"/>
      <c r="I24" s="350"/>
      <c r="K24" s="350"/>
    </row>
    <row r="25" spans="1:11" x14ac:dyDescent="0.25">
      <c r="C25" s="350"/>
      <c r="E25" s="350"/>
      <c r="G25" s="350"/>
      <c r="I25" s="350"/>
      <c r="K25" s="350"/>
    </row>
  </sheetData>
  <mergeCells count="2">
    <mergeCell ref="A4:B6"/>
    <mergeCell ref="J1:K1"/>
  </mergeCells>
  <pageMargins left="1.1811023622047245" right="0.39370078740157483" top="0.39370078740157483" bottom="1.1811023622047245" header="0.31496062992125984" footer="0.31496062992125984"/>
  <pageSetup paperSize="9" scale="5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5"/>
  <sheetViews>
    <sheetView view="pageBreakPreview" topLeftCell="G1" zoomScale="60" zoomScaleNormal="80" workbookViewId="0">
      <selection activeCell="U15" sqref="U15"/>
    </sheetView>
  </sheetViews>
  <sheetFormatPr defaultColWidth="8.88671875" defaultRowHeight="12" outlineLevelCol="1" x14ac:dyDescent="0.25"/>
  <cols>
    <col min="1" max="1" width="17.33203125" style="385" hidden="1" customWidth="1" outlineLevel="1"/>
    <col min="2" max="2" width="19.33203125" style="178" customWidth="1" collapsed="1"/>
    <col min="3" max="3" width="75.5546875" style="178" customWidth="1"/>
    <col min="4" max="4" width="17.6640625" style="178" customWidth="1"/>
    <col min="5" max="5" width="17.44140625" style="178" customWidth="1"/>
    <col min="6" max="6" width="26.6640625" style="178" customWidth="1"/>
    <col min="7" max="7" width="3.33203125" style="178" customWidth="1"/>
    <col min="8" max="8" width="13.6640625" style="178" customWidth="1"/>
    <col min="9" max="9" width="16.6640625" style="178" customWidth="1"/>
    <col min="10" max="10" width="27.33203125" style="178" customWidth="1"/>
    <col min="11" max="11" width="3.44140625" style="178" customWidth="1"/>
    <col min="12" max="12" width="21.88671875" style="178" customWidth="1"/>
    <col min="13" max="13" width="17.6640625" style="178" customWidth="1"/>
    <col min="14" max="14" width="24.6640625" style="178" customWidth="1"/>
    <col min="15" max="15" width="3.44140625" style="178" customWidth="1"/>
    <col min="16" max="16" width="24.109375" style="178" customWidth="1"/>
    <col min="17" max="17" width="17.5546875" style="178" customWidth="1"/>
    <col min="18" max="18" width="27.33203125" style="178" customWidth="1"/>
    <col min="19" max="19" width="3.44140625" style="178" customWidth="1"/>
    <col min="20" max="20" width="20.6640625" style="178" customWidth="1"/>
    <col min="21" max="21" width="18.109375" style="178" customWidth="1"/>
    <col min="22" max="22" width="27.88671875" style="178" customWidth="1"/>
    <col min="23" max="16384" width="8.88671875" style="178"/>
  </cols>
  <sheetData>
    <row r="1" spans="1:22" ht="38.4" customHeight="1" x14ac:dyDescent="0.25">
      <c r="T1" s="1042" t="s">
        <v>814</v>
      </c>
      <c r="U1" s="1042"/>
      <c r="V1" s="1042"/>
    </row>
    <row r="2" spans="1:22" ht="40.200000000000003" customHeight="1" x14ac:dyDescent="0.25">
      <c r="B2" s="982" t="s">
        <v>710</v>
      </c>
      <c r="C2" s="982"/>
      <c r="D2" s="385"/>
      <c r="F2" s="227"/>
    </row>
    <row r="3" spans="1:22" ht="14.4" customHeight="1" thickBot="1" x14ac:dyDescent="0.3">
      <c r="B3" s="181" t="s">
        <v>0</v>
      </c>
      <c r="C3" s="181"/>
    </row>
    <row r="4" spans="1:22" ht="14.4" customHeight="1" x14ac:dyDescent="0.25">
      <c r="B4" s="971" t="s">
        <v>181</v>
      </c>
      <c r="C4" s="1065"/>
      <c r="D4" s="1020" t="s">
        <v>7</v>
      </c>
      <c r="E4" s="1020"/>
      <c r="F4" s="981"/>
      <c r="H4" s="978" t="str">
        <f>+'12_Obligations'!H4</f>
        <v>рік, в якому подається План діяльності</v>
      </c>
      <c r="I4" s="979"/>
      <c r="J4" s="1064"/>
      <c r="L4" s="978" t="s">
        <v>10</v>
      </c>
      <c r="M4" s="979"/>
      <c r="N4" s="1064"/>
      <c r="P4" s="1074" t="s">
        <v>11</v>
      </c>
      <c r="Q4" s="1075"/>
      <c r="R4" s="1076"/>
      <c r="T4" s="978" t="s">
        <v>182</v>
      </c>
      <c r="U4" s="979"/>
      <c r="V4" s="1064"/>
    </row>
    <row r="5" spans="1:22" ht="60" x14ac:dyDescent="0.25">
      <c r="B5" s="973"/>
      <c r="C5" s="1066"/>
      <c r="D5" s="206">
        <v>44926</v>
      </c>
      <c r="E5" s="250" t="s">
        <v>648</v>
      </c>
      <c r="F5" s="254" t="s">
        <v>649</v>
      </c>
      <c r="G5" s="169"/>
      <c r="H5" s="206">
        <v>44926</v>
      </c>
      <c r="I5" s="250" t="s">
        <v>648</v>
      </c>
      <c r="J5" s="254" t="s">
        <v>649</v>
      </c>
      <c r="K5" s="169"/>
      <c r="L5" s="206">
        <v>44926</v>
      </c>
      <c r="M5" s="250" t="s">
        <v>648</v>
      </c>
      <c r="N5" s="254" t="s">
        <v>649</v>
      </c>
      <c r="O5" s="169"/>
      <c r="P5" s="206">
        <v>44926</v>
      </c>
      <c r="Q5" s="250" t="s">
        <v>648</v>
      </c>
      <c r="R5" s="254" t="s">
        <v>649</v>
      </c>
      <c r="T5" s="206">
        <v>44926</v>
      </c>
      <c r="U5" s="250" t="s">
        <v>648</v>
      </c>
      <c r="V5" s="254" t="s">
        <v>649</v>
      </c>
    </row>
    <row r="6" spans="1:22" x14ac:dyDescent="0.25">
      <c r="B6" s="999"/>
      <c r="C6" s="1067"/>
      <c r="D6" s="185" t="s">
        <v>5</v>
      </c>
      <c r="E6" s="184" t="s">
        <v>5</v>
      </c>
      <c r="F6" s="257" t="s">
        <v>5</v>
      </c>
      <c r="G6" s="169"/>
      <c r="H6" s="461" t="s">
        <v>9</v>
      </c>
      <c r="I6" s="184" t="s">
        <v>9</v>
      </c>
      <c r="J6" s="257" t="s">
        <v>9</v>
      </c>
      <c r="K6" s="169"/>
      <c r="L6" s="461" t="s">
        <v>13</v>
      </c>
      <c r="M6" s="184" t="s">
        <v>13</v>
      </c>
      <c r="N6" s="257" t="s">
        <v>13</v>
      </c>
      <c r="O6" s="169"/>
      <c r="P6" s="461" t="s">
        <v>13</v>
      </c>
      <c r="Q6" s="185" t="s">
        <v>13</v>
      </c>
      <c r="R6" s="208" t="s">
        <v>13</v>
      </c>
      <c r="T6" s="461" t="s">
        <v>13</v>
      </c>
      <c r="U6" s="185" t="s">
        <v>13</v>
      </c>
      <c r="V6" s="208" t="s">
        <v>13</v>
      </c>
    </row>
    <row r="7" spans="1:22" s="232" customFormat="1" ht="12.6" thickBot="1" x14ac:dyDescent="0.3">
      <c r="A7" s="385"/>
      <c r="B7" s="1068">
        <v>1</v>
      </c>
      <c r="C7" s="1069"/>
      <c r="D7" s="464">
        <v>2</v>
      </c>
      <c r="E7" s="258" t="s">
        <v>183</v>
      </c>
      <c r="F7" s="396" t="s">
        <v>186</v>
      </c>
      <c r="G7" s="245"/>
      <c r="H7" s="465" t="s">
        <v>189</v>
      </c>
      <c r="I7" s="392" t="s">
        <v>192</v>
      </c>
      <c r="J7" s="330" t="s">
        <v>250</v>
      </c>
      <c r="K7" s="245"/>
      <c r="L7" s="465" t="s">
        <v>398</v>
      </c>
      <c r="M7" s="392" t="s">
        <v>399</v>
      </c>
      <c r="N7" s="330" t="s">
        <v>391</v>
      </c>
      <c r="O7" s="245"/>
      <c r="P7" s="465" t="s">
        <v>442</v>
      </c>
      <c r="Q7" s="395" t="s">
        <v>400</v>
      </c>
      <c r="R7" s="330" t="s">
        <v>401</v>
      </c>
      <c r="T7" s="465" t="s">
        <v>402</v>
      </c>
      <c r="U7" s="392" t="s">
        <v>443</v>
      </c>
      <c r="V7" s="330" t="s">
        <v>403</v>
      </c>
    </row>
    <row r="8" spans="1:22" ht="12.6" thickBot="1" x14ac:dyDescent="0.3">
      <c r="B8" s="1070" t="s">
        <v>266</v>
      </c>
      <c r="C8" s="1071"/>
      <c r="D8" s="126">
        <f>+D9+D13+D14+D24+D26+D30+D31+D38+D32</f>
        <v>0</v>
      </c>
      <c r="E8" s="157">
        <f>+E9+E13+E14+E24+E26+E30+E31+E38+E32</f>
        <v>0</v>
      </c>
      <c r="F8" s="394">
        <f>+F9+F13+F14+F24+F26+F30+F31+F38+F32</f>
        <v>0</v>
      </c>
      <c r="H8" s="126">
        <f>+H9+H13+H14+H24+H26+H30+H31+H38+H32</f>
        <v>0</v>
      </c>
      <c r="I8" s="157">
        <f>+I9+I13+I14+I24+I26+I30+I31+I38+I32</f>
        <v>0</v>
      </c>
      <c r="J8" s="394">
        <f>+J9+J13+J14+J24+J26+J30+J31+J38+J32</f>
        <v>0</v>
      </c>
      <c r="L8" s="126">
        <f>+L9+L13+L14+L24+L26+L30+L31+L38+L32</f>
        <v>0</v>
      </c>
      <c r="M8" s="157">
        <f>+M9+M13+M14+M24+M26+M30+M31+M38+M32</f>
        <v>0</v>
      </c>
      <c r="N8" s="394">
        <f>+N9+N13+N14+N24+N26+N30+N31+N38+N32</f>
        <v>0</v>
      </c>
      <c r="P8" s="126">
        <f>+P9+P13+P14+P24+P26+P30+P31+P38+P32</f>
        <v>0</v>
      </c>
      <c r="Q8" s="157">
        <f>+Q9+Q13+Q14+Q24+Q26+Q30+Q31+Q38+Q32</f>
        <v>0</v>
      </c>
      <c r="R8" s="394">
        <f>+R9+R13+R14+R24+R26+R30+R31+R38+R32</f>
        <v>0</v>
      </c>
      <c r="T8" s="126">
        <f>+T9+T13+T14+T24+T26+T30+T31+T38+T32</f>
        <v>0</v>
      </c>
      <c r="U8" s="157">
        <f>+U9+U13+U14+U24+U26+U30+U31+U38+U32</f>
        <v>0</v>
      </c>
      <c r="V8" s="394">
        <f>+V9+V13+V14+V24+V26+V30+V31+V38+V32</f>
        <v>0</v>
      </c>
    </row>
    <row r="9" spans="1:22" ht="30.6" customHeight="1" x14ac:dyDescent="0.25">
      <c r="A9" s="386"/>
      <c r="B9" s="1072" t="s">
        <v>267</v>
      </c>
      <c r="C9" s="1073"/>
      <c r="D9" s="387">
        <f>+D10+D11+D12</f>
        <v>0</v>
      </c>
      <c r="E9" s="387">
        <f>+E10+E11+E12</f>
        <v>0</v>
      </c>
      <c r="F9" s="393">
        <f>+F10+F11+F12</f>
        <v>0</v>
      </c>
      <c r="H9" s="476">
        <f>+H10+H11+H12</f>
        <v>0</v>
      </c>
      <c r="I9" s="387">
        <f>+I10+I11+I12</f>
        <v>0</v>
      </c>
      <c r="J9" s="393">
        <f>+J10+J11+J12</f>
        <v>0</v>
      </c>
      <c r="L9" s="476">
        <f>+L10+L11+L12</f>
        <v>0</v>
      </c>
      <c r="M9" s="387">
        <f>+M10+M11+M12</f>
        <v>0</v>
      </c>
      <c r="N9" s="393">
        <f>+N10+N11+N12</f>
        <v>0</v>
      </c>
      <c r="P9" s="476">
        <f>+P10+P11+P12</f>
        <v>0</v>
      </c>
      <c r="Q9" s="387">
        <f>+Q10+Q11+Q12</f>
        <v>0</v>
      </c>
      <c r="R9" s="393">
        <f>+R10+R11+R12</f>
        <v>0</v>
      </c>
      <c r="T9" s="476">
        <f>+T10+T11+T12</f>
        <v>0</v>
      </c>
      <c r="U9" s="387">
        <f>+U10+U11+U12</f>
        <v>0</v>
      </c>
      <c r="V9" s="393">
        <f>+V10+V11+V12</f>
        <v>0</v>
      </c>
    </row>
    <row r="10" spans="1:22" x14ac:dyDescent="0.25">
      <c r="A10" s="386" t="s">
        <v>69</v>
      </c>
      <c r="B10" s="1058" t="s">
        <v>268</v>
      </c>
      <c r="C10" s="1059"/>
      <c r="D10" s="62"/>
      <c r="E10" s="61"/>
      <c r="F10" s="110"/>
      <c r="H10" s="62"/>
      <c r="I10" s="61"/>
      <c r="J10" s="110"/>
      <c r="L10" s="62"/>
      <c r="M10" s="61"/>
      <c r="N10" s="110"/>
      <c r="P10" s="62"/>
      <c r="Q10" s="61"/>
      <c r="R10" s="110"/>
      <c r="T10" s="62"/>
      <c r="U10" s="61"/>
      <c r="V10" s="110"/>
    </row>
    <row r="11" spans="1:22" ht="25.95" customHeight="1" x14ac:dyDescent="0.25">
      <c r="A11" s="386" t="s">
        <v>68</v>
      </c>
      <c r="B11" s="1058" t="s">
        <v>269</v>
      </c>
      <c r="C11" s="1059" t="s">
        <v>269</v>
      </c>
      <c r="D11" s="62"/>
      <c r="E11" s="61"/>
      <c r="F11" s="110"/>
      <c r="H11" s="62"/>
      <c r="I11" s="61"/>
      <c r="J11" s="110"/>
      <c r="L11" s="62"/>
      <c r="M11" s="61"/>
      <c r="N11" s="110"/>
      <c r="P11" s="62"/>
      <c r="Q11" s="61"/>
      <c r="R11" s="110"/>
      <c r="T11" s="62"/>
      <c r="U11" s="61"/>
      <c r="V11" s="110"/>
    </row>
    <row r="12" spans="1:22" x14ac:dyDescent="0.25">
      <c r="A12" s="386" t="s">
        <v>180</v>
      </c>
      <c r="B12" s="1058" t="s">
        <v>270</v>
      </c>
      <c r="C12" s="1059"/>
      <c r="D12" s="62"/>
      <c r="E12" s="61"/>
      <c r="F12" s="110"/>
      <c r="H12" s="62"/>
      <c r="I12" s="61"/>
      <c r="J12" s="110"/>
      <c r="L12" s="62"/>
      <c r="M12" s="61"/>
      <c r="N12" s="110"/>
      <c r="P12" s="62"/>
      <c r="Q12" s="61"/>
      <c r="R12" s="110"/>
      <c r="T12" s="62"/>
      <c r="U12" s="61"/>
      <c r="V12" s="110"/>
    </row>
    <row r="13" spans="1:22" x14ac:dyDescent="0.25">
      <c r="A13" s="386" t="s">
        <v>64</v>
      </c>
      <c r="B13" s="1054" t="s">
        <v>271</v>
      </c>
      <c r="C13" s="1055"/>
      <c r="D13" s="388"/>
      <c r="E13" s="390"/>
      <c r="F13" s="389"/>
      <c r="H13" s="388"/>
      <c r="I13" s="390"/>
      <c r="J13" s="389"/>
      <c r="L13" s="388"/>
      <c r="M13" s="390"/>
      <c r="N13" s="389"/>
      <c r="P13" s="388"/>
      <c r="Q13" s="390"/>
      <c r="R13" s="389"/>
      <c r="T13" s="388"/>
      <c r="U13" s="390"/>
      <c r="V13" s="389"/>
    </row>
    <row r="14" spans="1:22" ht="33" customHeight="1" x14ac:dyDescent="0.25">
      <c r="A14" s="386"/>
      <c r="B14" s="1054" t="s">
        <v>272</v>
      </c>
      <c r="C14" s="1055"/>
      <c r="D14" s="388">
        <f>+D15+D18+D21+D22+D23</f>
        <v>0</v>
      </c>
      <c r="E14" s="390">
        <f>+E15+E18+E21+E22+E23</f>
        <v>0</v>
      </c>
      <c r="F14" s="389">
        <f>+F15+F18+F21+F22+F23</f>
        <v>0</v>
      </c>
      <c r="H14" s="388">
        <f>+H15+H18+H21+H22+H23</f>
        <v>0</v>
      </c>
      <c r="I14" s="390">
        <f>+I15+I18+I21+I22+I23</f>
        <v>0</v>
      </c>
      <c r="J14" s="389">
        <f>+J15+J18+J21+J22+J23</f>
        <v>0</v>
      </c>
      <c r="L14" s="388">
        <f>+L15+L18+L21+L22+L23</f>
        <v>0</v>
      </c>
      <c r="M14" s="390">
        <f>+M15+M18+M21+M22+M23</f>
        <v>0</v>
      </c>
      <c r="N14" s="389">
        <f>+N15+N18+N21+N22+N23</f>
        <v>0</v>
      </c>
      <c r="P14" s="388">
        <f>+P15+P18+P21+P22+P23</f>
        <v>0</v>
      </c>
      <c r="Q14" s="390">
        <f>+Q15+Q18+Q21+Q22+Q23</f>
        <v>0</v>
      </c>
      <c r="R14" s="389">
        <f>+R15+R18+R21+R22+R23</f>
        <v>0</v>
      </c>
      <c r="T14" s="388">
        <f>+T15+T18+T21+T22+T23</f>
        <v>0</v>
      </c>
      <c r="U14" s="390">
        <f>+U15+U18+U21+U22+U23</f>
        <v>0</v>
      </c>
      <c r="V14" s="389">
        <f>+V15+V18+V21+V22+V23</f>
        <v>0</v>
      </c>
    </row>
    <row r="15" spans="1:22" x14ac:dyDescent="0.25">
      <c r="A15" s="386" t="s">
        <v>65</v>
      </c>
      <c r="B15" s="1058" t="s">
        <v>273</v>
      </c>
      <c r="C15" s="1059" t="s">
        <v>273</v>
      </c>
      <c r="D15" s="64">
        <f>SUM(D16)+SUM(D17)</f>
        <v>0</v>
      </c>
      <c r="E15" s="63">
        <f>SUM(E16)+SUM(E17)</f>
        <v>0</v>
      </c>
      <c r="F15" s="152">
        <f>SUM(F16)+SUM(F17)</f>
        <v>0</v>
      </c>
      <c r="H15" s="64">
        <f>SUM(H16)+SUM(H17)</f>
        <v>0</v>
      </c>
      <c r="I15" s="63">
        <f>SUM(I16)+SUM(I17)</f>
        <v>0</v>
      </c>
      <c r="J15" s="152">
        <f>SUM(J16)+SUM(J17)</f>
        <v>0</v>
      </c>
      <c r="L15" s="64">
        <f>SUM(L16)+SUM(L17)</f>
        <v>0</v>
      </c>
      <c r="M15" s="63">
        <f>SUM(M16)+SUM(M17)</f>
        <v>0</v>
      </c>
      <c r="N15" s="152">
        <f>SUM(N16)+SUM(N17)</f>
        <v>0</v>
      </c>
      <c r="P15" s="64">
        <f>SUM(P16)+SUM(P17)</f>
        <v>0</v>
      </c>
      <c r="Q15" s="63">
        <f>SUM(Q16)+SUM(Q17)</f>
        <v>0</v>
      </c>
      <c r="R15" s="152">
        <f>SUM(R16)+SUM(R17)</f>
        <v>0</v>
      </c>
      <c r="T15" s="64">
        <f>SUM(T16)+SUM(T17)</f>
        <v>0</v>
      </c>
      <c r="U15" s="63">
        <f>SUM(U16)+SUM(U17)</f>
        <v>0</v>
      </c>
      <c r="V15" s="152">
        <f>SUM(V16)+SUM(V17)</f>
        <v>0</v>
      </c>
    </row>
    <row r="16" spans="1:22" ht="12" customHeight="1" x14ac:dyDescent="0.25">
      <c r="A16" s="386"/>
      <c r="B16" s="1060" t="s">
        <v>743</v>
      </c>
      <c r="C16" s="1061"/>
      <c r="D16" s="62"/>
      <c r="E16" s="61"/>
      <c r="F16" s="110"/>
      <c r="H16" s="62"/>
      <c r="I16" s="61"/>
      <c r="J16" s="110"/>
      <c r="L16" s="62"/>
      <c r="M16" s="61"/>
      <c r="N16" s="110"/>
      <c r="P16" s="62"/>
      <c r="Q16" s="61"/>
      <c r="R16" s="110"/>
      <c r="T16" s="62"/>
      <c r="U16" s="61"/>
      <c r="V16" s="110"/>
    </row>
    <row r="17" spans="1:22" x14ac:dyDescent="0.25">
      <c r="A17" s="386"/>
      <c r="B17" s="1060" t="s">
        <v>744</v>
      </c>
      <c r="C17" s="1061"/>
      <c r="D17" s="62"/>
      <c r="E17" s="61"/>
      <c r="F17" s="110"/>
      <c r="H17" s="62"/>
      <c r="I17" s="61"/>
      <c r="J17" s="110"/>
      <c r="L17" s="62"/>
      <c r="M17" s="61"/>
      <c r="N17" s="110"/>
      <c r="P17" s="62"/>
      <c r="Q17" s="61"/>
      <c r="R17" s="110"/>
      <c r="T17" s="62"/>
      <c r="U17" s="61"/>
      <c r="V17" s="110"/>
    </row>
    <row r="18" spans="1:22" ht="12" customHeight="1" x14ac:dyDescent="0.25">
      <c r="A18" s="386" t="s">
        <v>66</v>
      </c>
      <c r="B18" s="1058" t="s">
        <v>274</v>
      </c>
      <c r="C18" s="1059" t="s">
        <v>274</v>
      </c>
      <c r="D18" s="64">
        <f>SUM(D19)+SUM(D20)</f>
        <v>0</v>
      </c>
      <c r="E18" s="63">
        <f>SUM(E19)+SUM(E20)</f>
        <v>0</v>
      </c>
      <c r="F18" s="152">
        <f>SUM(F19)+SUM(F20)</f>
        <v>0</v>
      </c>
      <c r="H18" s="64">
        <f>SUM(H19)+SUM(H20)</f>
        <v>0</v>
      </c>
      <c r="I18" s="63">
        <f>SUM(I19)+SUM(I20)</f>
        <v>0</v>
      </c>
      <c r="J18" s="152">
        <f>SUM(J19)+SUM(J20)</f>
        <v>0</v>
      </c>
      <c r="L18" s="64">
        <f>SUM(L19)+SUM(L20)</f>
        <v>0</v>
      </c>
      <c r="M18" s="63">
        <f>SUM(M19)+SUM(M20)</f>
        <v>0</v>
      </c>
      <c r="N18" s="152">
        <f>SUM(N19)+SUM(N20)</f>
        <v>0</v>
      </c>
      <c r="P18" s="64">
        <f>SUM(P19)+SUM(P20)</f>
        <v>0</v>
      </c>
      <c r="Q18" s="63">
        <f>SUM(Q19)+SUM(Q20)</f>
        <v>0</v>
      </c>
      <c r="R18" s="152">
        <f>SUM(R19)+SUM(R20)</f>
        <v>0</v>
      </c>
      <c r="T18" s="64">
        <f>SUM(T19)+SUM(T20)</f>
        <v>0</v>
      </c>
      <c r="U18" s="63">
        <f>SUM(U19)+SUM(U20)</f>
        <v>0</v>
      </c>
      <c r="V18" s="152">
        <f>SUM(V19)+SUM(V20)</f>
        <v>0</v>
      </c>
    </row>
    <row r="19" spans="1:22" x14ac:dyDescent="0.25">
      <c r="A19" s="386"/>
      <c r="B19" s="1062" t="s">
        <v>444</v>
      </c>
      <c r="C19" s="1063" t="s">
        <v>275</v>
      </c>
      <c r="D19" s="62"/>
      <c r="E19" s="61"/>
      <c r="F19" s="110"/>
      <c r="H19" s="62"/>
      <c r="I19" s="61"/>
      <c r="J19" s="110"/>
      <c r="L19" s="62"/>
      <c r="M19" s="61"/>
      <c r="N19" s="110"/>
      <c r="P19" s="62"/>
      <c r="Q19" s="61"/>
      <c r="R19" s="110"/>
      <c r="T19" s="62"/>
      <c r="U19" s="61"/>
      <c r="V19" s="110"/>
    </row>
    <row r="20" spans="1:22" x14ac:dyDescent="0.25">
      <c r="A20" s="386"/>
      <c r="B20" s="1060" t="s">
        <v>445</v>
      </c>
      <c r="C20" s="1061"/>
      <c r="D20" s="62"/>
      <c r="E20" s="61"/>
      <c r="F20" s="110"/>
      <c r="H20" s="62"/>
      <c r="I20" s="61"/>
      <c r="J20" s="110"/>
      <c r="L20" s="62"/>
      <c r="M20" s="61"/>
      <c r="N20" s="110"/>
      <c r="P20" s="62"/>
      <c r="Q20" s="61"/>
      <c r="R20" s="110"/>
      <c r="T20" s="62"/>
      <c r="U20" s="61"/>
      <c r="V20" s="110"/>
    </row>
    <row r="21" spans="1:22" x14ac:dyDescent="0.25">
      <c r="A21" s="386" t="s">
        <v>66</v>
      </c>
      <c r="B21" s="1058" t="s">
        <v>276</v>
      </c>
      <c r="C21" s="1059" t="s">
        <v>276</v>
      </c>
      <c r="D21" s="62"/>
      <c r="E21" s="61"/>
      <c r="F21" s="110"/>
      <c r="H21" s="62"/>
      <c r="I21" s="61"/>
      <c r="J21" s="110"/>
      <c r="L21" s="62"/>
      <c r="M21" s="61"/>
      <c r="N21" s="110"/>
      <c r="P21" s="62"/>
      <c r="Q21" s="61"/>
      <c r="R21" s="110"/>
      <c r="T21" s="62"/>
      <c r="U21" s="61"/>
      <c r="V21" s="110"/>
    </row>
    <row r="22" spans="1:22" x14ac:dyDescent="0.25">
      <c r="A22" s="386" t="s">
        <v>66</v>
      </c>
      <c r="B22" s="1058" t="s">
        <v>277</v>
      </c>
      <c r="C22" s="1059" t="s">
        <v>277</v>
      </c>
      <c r="D22" s="62"/>
      <c r="E22" s="61"/>
      <c r="F22" s="110"/>
      <c r="H22" s="62"/>
      <c r="I22" s="61"/>
      <c r="J22" s="110"/>
      <c r="L22" s="62"/>
      <c r="M22" s="61"/>
      <c r="N22" s="110"/>
      <c r="P22" s="62"/>
      <c r="Q22" s="61"/>
      <c r="R22" s="110"/>
      <c r="T22" s="62"/>
      <c r="U22" s="61"/>
      <c r="V22" s="110"/>
    </row>
    <row r="23" spans="1:22" x14ac:dyDescent="0.25">
      <c r="A23" s="386" t="s">
        <v>177</v>
      </c>
      <c r="B23" s="1058" t="s">
        <v>278</v>
      </c>
      <c r="C23" s="1059" t="s">
        <v>278</v>
      </c>
      <c r="D23" s="62"/>
      <c r="E23" s="61"/>
      <c r="F23" s="110"/>
      <c r="H23" s="62"/>
      <c r="I23" s="61"/>
      <c r="J23" s="110"/>
      <c r="L23" s="62"/>
      <c r="M23" s="61"/>
      <c r="N23" s="110"/>
      <c r="P23" s="62"/>
      <c r="Q23" s="61"/>
      <c r="R23" s="110"/>
      <c r="T23" s="62"/>
      <c r="U23" s="61"/>
      <c r="V23" s="110"/>
    </row>
    <row r="24" spans="1:22" ht="21" customHeight="1" x14ac:dyDescent="0.25">
      <c r="A24" s="386" t="s">
        <v>66</v>
      </c>
      <c r="B24" s="1054" t="s">
        <v>279</v>
      </c>
      <c r="C24" s="1055"/>
      <c r="D24" s="62"/>
      <c r="E24" s="61"/>
      <c r="F24" s="110"/>
      <c r="H24" s="62"/>
      <c r="I24" s="61"/>
      <c r="J24" s="110"/>
      <c r="L24" s="62"/>
      <c r="M24" s="61"/>
      <c r="N24" s="110"/>
      <c r="P24" s="62"/>
      <c r="Q24" s="61"/>
      <c r="R24" s="110"/>
      <c r="T24" s="62"/>
      <c r="U24" s="61"/>
      <c r="V24" s="110"/>
    </row>
    <row r="25" spans="1:22" x14ac:dyDescent="0.25">
      <c r="A25" s="386"/>
      <c r="B25" s="1050" t="s">
        <v>280</v>
      </c>
      <c r="C25" s="1051" t="s">
        <v>280</v>
      </c>
      <c r="D25" s="62"/>
      <c r="E25" s="61"/>
      <c r="F25" s="110"/>
      <c r="H25" s="62"/>
      <c r="I25" s="61"/>
      <c r="J25" s="110"/>
      <c r="L25" s="62"/>
      <c r="M25" s="61"/>
      <c r="N25" s="110"/>
      <c r="P25" s="62"/>
      <c r="Q25" s="61"/>
      <c r="R25" s="110"/>
      <c r="T25" s="62"/>
      <c r="U25" s="61"/>
      <c r="V25" s="110"/>
    </row>
    <row r="26" spans="1:22" x14ac:dyDescent="0.25">
      <c r="A26" s="386" t="s">
        <v>178</v>
      </c>
      <c r="B26" s="1054" t="s">
        <v>281</v>
      </c>
      <c r="C26" s="1055" t="s">
        <v>281</v>
      </c>
      <c r="D26" s="388">
        <f>D27+D28+D29</f>
        <v>0</v>
      </c>
      <c r="E26" s="390">
        <f>E27+E28+E29</f>
        <v>0</v>
      </c>
      <c r="F26" s="389">
        <f>F27+F28+F29</f>
        <v>0</v>
      </c>
      <c r="H26" s="388">
        <f>H27+H28+H29</f>
        <v>0</v>
      </c>
      <c r="I26" s="390">
        <f>I27+I28+I29</f>
        <v>0</v>
      </c>
      <c r="J26" s="389">
        <f>J27+J28+J29</f>
        <v>0</v>
      </c>
      <c r="L26" s="388">
        <f>L27+L28+L29</f>
        <v>0</v>
      </c>
      <c r="M26" s="390">
        <f>M27+M28+M29</f>
        <v>0</v>
      </c>
      <c r="N26" s="389">
        <f>N27+N28+N29</f>
        <v>0</v>
      </c>
      <c r="P26" s="388">
        <f>P27+P28+P29</f>
        <v>0</v>
      </c>
      <c r="Q26" s="390">
        <f>Q27+Q28+Q29</f>
        <v>0</v>
      </c>
      <c r="R26" s="389">
        <f>R27+R28+R29</f>
        <v>0</v>
      </c>
      <c r="T26" s="388">
        <f>T27+T28+T29</f>
        <v>0</v>
      </c>
      <c r="U26" s="390">
        <f>U27+U28+U29</f>
        <v>0</v>
      </c>
      <c r="V26" s="389">
        <f>V27+V28+V29</f>
        <v>0</v>
      </c>
    </row>
    <row r="27" spans="1:22" x14ac:dyDescent="0.25">
      <c r="A27" s="386"/>
      <c r="B27" s="1056" t="s">
        <v>282</v>
      </c>
      <c r="C27" s="1057" t="s">
        <v>282</v>
      </c>
      <c r="D27" s="62"/>
      <c r="E27" s="61"/>
      <c r="F27" s="110"/>
      <c r="H27" s="62"/>
      <c r="I27" s="61"/>
      <c r="J27" s="110"/>
      <c r="L27" s="62"/>
      <c r="M27" s="61"/>
      <c r="N27" s="110"/>
      <c r="P27" s="62"/>
      <c r="Q27" s="61"/>
      <c r="R27" s="110"/>
      <c r="T27" s="62"/>
      <c r="U27" s="61"/>
      <c r="V27" s="110"/>
    </row>
    <row r="28" spans="1:22" ht="43.95" customHeight="1" x14ac:dyDescent="0.25">
      <c r="A28" s="386"/>
      <c r="B28" s="1056" t="s">
        <v>447</v>
      </c>
      <c r="C28" s="1057" t="s">
        <v>283</v>
      </c>
      <c r="D28" s="62"/>
      <c r="E28" s="61"/>
      <c r="F28" s="110"/>
      <c r="H28" s="62"/>
      <c r="I28" s="61"/>
      <c r="J28" s="110"/>
      <c r="L28" s="62"/>
      <c r="M28" s="61"/>
      <c r="N28" s="110"/>
      <c r="P28" s="62"/>
      <c r="Q28" s="61"/>
      <c r="R28" s="110"/>
      <c r="T28" s="62"/>
      <c r="U28" s="61"/>
      <c r="V28" s="110"/>
    </row>
    <row r="29" spans="1:22" x14ac:dyDescent="0.25">
      <c r="A29" s="386"/>
      <c r="B29" s="1056" t="s">
        <v>446</v>
      </c>
      <c r="C29" s="1057" t="s">
        <v>284</v>
      </c>
      <c r="D29" s="62"/>
      <c r="E29" s="61"/>
      <c r="F29" s="110"/>
      <c r="H29" s="62"/>
      <c r="I29" s="61"/>
      <c r="J29" s="110"/>
      <c r="L29" s="62"/>
      <c r="M29" s="61"/>
      <c r="N29" s="110"/>
      <c r="P29" s="62"/>
      <c r="Q29" s="61"/>
      <c r="R29" s="110"/>
      <c r="T29" s="62"/>
      <c r="U29" s="61"/>
      <c r="V29" s="110"/>
    </row>
    <row r="30" spans="1:22" ht="18" customHeight="1" x14ac:dyDescent="0.25">
      <c r="A30" s="386"/>
      <c r="B30" s="1054" t="s">
        <v>523</v>
      </c>
      <c r="C30" s="1055" t="s">
        <v>285</v>
      </c>
      <c r="D30" s="62"/>
      <c r="E30" s="61"/>
      <c r="F30" s="110"/>
      <c r="H30" s="62"/>
      <c r="I30" s="61"/>
      <c r="J30" s="110"/>
      <c r="L30" s="62"/>
      <c r="M30" s="61"/>
      <c r="N30" s="110"/>
      <c r="P30" s="62"/>
      <c r="Q30" s="61"/>
      <c r="R30" s="110"/>
      <c r="T30" s="62"/>
      <c r="U30" s="61"/>
      <c r="V30" s="110"/>
    </row>
    <row r="31" spans="1:22" ht="49.2" customHeight="1" x14ac:dyDescent="0.25">
      <c r="A31" s="386" t="s">
        <v>67</v>
      </c>
      <c r="B31" s="1052" t="s">
        <v>647</v>
      </c>
      <c r="C31" s="1053" t="s">
        <v>286</v>
      </c>
      <c r="D31" s="62"/>
      <c r="E31" s="61"/>
      <c r="F31" s="110"/>
      <c r="H31" s="62"/>
      <c r="I31" s="61"/>
      <c r="J31" s="110"/>
      <c r="L31" s="62"/>
      <c r="M31" s="61"/>
      <c r="N31" s="110"/>
      <c r="P31" s="62"/>
      <c r="Q31" s="61"/>
      <c r="R31" s="110"/>
      <c r="T31" s="62"/>
      <c r="U31" s="61"/>
      <c r="V31" s="110"/>
    </row>
    <row r="32" spans="1:22" ht="35.4" customHeight="1" x14ac:dyDescent="0.25">
      <c r="A32" s="386" t="s">
        <v>179</v>
      </c>
      <c r="B32" s="1054" t="s">
        <v>628</v>
      </c>
      <c r="C32" s="1055" t="s">
        <v>287</v>
      </c>
      <c r="D32" s="388">
        <f>SUM(D33:D37)</f>
        <v>0</v>
      </c>
      <c r="E32" s="390">
        <f>SUM(E33:E37)</f>
        <v>0</v>
      </c>
      <c r="F32" s="389">
        <f>SUM(F33:F37)</f>
        <v>0</v>
      </c>
      <c r="H32" s="388">
        <f>SUM(H33:H37)</f>
        <v>0</v>
      </c>
      <c r="I32" s="390">
        <f>SUM(I33:I37)</f>
        <v>0</v>
      </c>
      <c r="J32" s="389">
        <f>SUM(J33:J37)</f>
        <v>0</v>
      </c>
      <c r="L32" s="388">
        <f>SUM(L33:L37)</f>
        <v>0</v>
      </c>
      <c r="M32" s="390">
        <f>SUM(M33:M37)</f>
        <v>0</v>
      </c>
      <c r="N32" s="389">
        <f>SUM(N33:N37)</f>
        <v>0</v>
      </c>
      <c r="P32" s="388">
        <f>SUM(P33:P37)</f>
        <v>0</v>
      </c>
      <c r="Q32" s="390">
        <f>SUM(Q33:Q37)</f>
        <v>0</v>
      </c>
      <c r="R32" s="389">
        <f>SUM(R33:R37)</f>
        <v>0</v>
      </c>
      <c r="T32" s="388">
        <f>SUM(T33:T37)</f>
        <v>0</v>
      </c>
      <c r="U32" s="390">
        <f>SUM(U33:U37)</f>
        <v>0</v>
      </c>
      <c r="V32" s="389">
        <f>SUM(V33:V37)</f>
        <v>0</v>
      </c>
    </row>
    <row r="33" spans="1:22" ht="42" customHeight="1" x14ac:dyDescent="0.25">
      <c r="A33" s="386"/>
      <c r="B33" s="1050" t="s">
        <v>288</v>
      </c>
      <c r="C33" s="1051" t="s">
        <v>288</v>
      </c>
      <c r="D33" s="62"/>
      <c r="E33" s="61"/>
      <c r="F33" s="110"/>
      <c r="H33" s="62"/>
      <c r="I33" s="61"/>
      <c r="J33" s="110"/>
      <c r="L33" s="62"/>
      <c r="M33" s="61"/>
      <c r="N33" s="110"/>
      <c r="P33" s="62"/>
      <c r="Q33" s="61"/>
      <c r="R33" s="110"/>
      <c r="T33" s="62"/>
      <c r="U33" s="61"/>
      <c r="V33" s="110"/>
    </row>
    <row r="34" spans="1:22" ht="42" customHeight="1" x14ac:dyDescent="0.25">
      <c r="A34" s="386"/>
      <c r="B34" s="1050" t="s">
        <v>289</v>
      </c>
      <c r="C34" s="1051" t="s">
        <v>289</v>
      </c>
      <c r="D34" s="62"/>
      <c r="E34" s="61"/>
      <c r="F34" s="110"/>
      <c r="H34" s="62"/>
      <c r="I34" s="61"/>
      <c r="J34" s="110"/>
      <c r="L34" s="62"/>
      <c r="M34" s="61"/>
      <c r="N34" s="110"/>
      <c r="P34" s="62"/>
      <c r="Q34" s="61"/>
      <c r="R34" s="110"/>
      <c r="T34" s="62"/>
      <c r="U34" s="61"/>
      <c r="V34" s="110"/>
    </row>
    <row r="35" spans="1:22" ht="42" customHeight="1" x14ac:dyDescent="0.25">
      <c r="A35" s="386"/>
      <c r="B35" s="1050" t="s">
        <v>290</v>
      </c>
      <c r="C35" s="1051" t="s">
        <v>290</v>
      </c>
      <c r="D35" s="62"/>
      <c r="E35" s="61"/>
      <c r="F35" s="110"/>
      <c r="H35" s="62"/>
      <c r="I35" s="61"/>
      <c r="J35" s="110"/>
      <c r="L35" s="62"/>
      <c r="M35" s="61"/>
      <c r="N35" s="110"/>
      <c r="P35" s="62"/>
      <c r="Q35" s="61"/>
      <c r="R35" s="110"/>
      <c r="T35" s="62"/>
      <c r="U35" s="61"/>
      <c r="V35" s="110"/>
    </row>
    <row r="36" spans="1:22" ht="42" customHeight="1" x14ac:dyDescent="0.25">
      <c r="A36" s="386"/>
      <c r="B36" s="1050" t="s">
        <v>291</v>
      </c>
      <c r="C36" s="1051" t="s">
        <v>291</v>
      </c>
      <c r="D36" s="62"/>
      <c r="E36" s="61"/>
      <c r="F36" s="110"/>
      <c r="H36" s="62"/>
      <c r="I36" s="61"/>
      <c r="J36" s="110"/>
      <c r="L36" s="62"/>
      <c r="M36" s="61"/>
      <c r="N36" s="110"/>
      <c r="P36" s="62"/>
      <c r="Q36" s="61"/>
      <c r="R36" s="110"/>
      <c r="T36" s="62"/>
      <c r="U36" s="61"/>
      <c r="V36" s="110"/>
    </row>
    <row r="37" spans="1:22" ht="42" customHeight="1" x14ac:dyDescent="0.25">
      <c r="A37" s="386"/>
      <c r="B37" s="1050" t="s">
        <v>292</v>
      </c>
      <c r="C37" s="1051" t="s">
        <v>292</v>
      </c>
      <c r="D37" s="62"/>
      <c r="E37" s="61"/>
      <c r="F37" s="110"/>
      <c r="H37" s="62"/>
      <c r="I37" s="61"/>
      <c r="J37" s="110"/>
      <c r="L37" s="62"/>
      <c r="M37" s="61"/>
      <c r="N37" s="110"/>
      <c r="P37" s="62"/>
      <c r="Q37" s="61"/>
      <c r="R37" s="110"/>
      <c r="T37" s="62"/>
      <c r="U37" s="61"/>
      <c r="V37" s="110"/>
    </row>
    <row r="38" spans="1:22" ht="40.200000000000003" customHeight="1" thickBot="1" x14ac:dyDescent="0.3">
      <c r="A38" s="386" t="s">
        <v>70</v>
      </c>
      <c r="B38" s="1048" t="s">
        <v>526</v>
      </c>
      <c r="C38" s="1049" t="s">
        <v>293</v>
      </c>
      <c r="D38" s="162"/>
      <c r="E38" s="94"/>
      <c r="F38" s="149"/>
      <c r="H38" s="95"/>
      <c r="I38" s="94"/>
      <c r="J38" s="149"/>
      <c r="L38" s="95"/>
      <c r="M38" s="94"/>
      <c r="N38" s="149"/>
      <c r="P38" s="95"/>
      <c r="Q38" s="94"/>
      <c r="R38" s="149"/>
      <c r="T38" s="95"/>
      <c r="U38" s="94"/>
      <c r="V38" s="149"/>
    </row>
    <row r="42" spans="1:22" x14ac:dyDescent="0.25">
      <c r="C42" s="192"/>
    </row>
    <row r="43" spans="1:22" x14ac:dyDescent="0.25">
      <c r="C43" s="192"/>
    </row>
    <row r="44" spans="1:22" x14ac:dyDescent="0.25">
      <c r="C44" s="192"/>
    </row>
    <row r="45" spans="1:22" x14ac:dyDescent="0.25">
      <c r="C45" s="192"/>
    </row>
  </sheetData>
  <mergeCells count="40">
    <mergeCell ref="T1:V1"/>
    <mergeCell ref="B13:C13"/>
    <mergeCell ref="T4:V4"/>
    <mergeCell ref="D4:F4"/>
    <mergeCell ref="H4:J4"/>
    <mergeCell ref="L4:N4"/>
    <mergeCell ref="B4:C6"/>
    <mergeCell ref="B12:C12"/>
    <mergeCell ref="B7:C7"/>
    <mergeCell ref="B8:C8"/>
    <mergeCell ref="B9:C9"/>
    <mergeCell ref="P4:R4"/>
    <mergeCell ref="B2:C2"/>
    <mergeCell ref="B14:C14"/>
    <mergeCell ref="B15:C15"/>
    <mergeCell ref="B10:C10"/>
    <mergeCell ref="B11:C11"/>
    <mergeCell ref="B30:C30"/>
    <mergeCell ref="B16:C16"/>
    <mergeCell ref="B17:C17"/>
    <mergeCell ref="B18:C18"/>
    <mergeCell ref="B19:C19"/>
    <mergeCell ref="B20:C20"/>
    <mergeCell ref="B24:C24"/>
    <mergeCell ref="B25:C25"/>
    <mergeCell ref="B26:C26"/>
    <mergeCell ref="B21:C21"/>
    <mergeCell ref="B22:C22"/>
    <mergeCell ref="B23:C23"/>
    <mergeCell ref="B31:C31"/>
    <mergeCell ref="B32:C32"/>
    <mergeCell ref="B27:C27"/>
    <mergeCell ref="B28:C28"/>
    <mergeCell ref="B29:C29"/>
    <mergeCell ref="B38:C38"/>
    <mergeCell ref="B33:C33"/>
    <mergeCell ref="B34:C34"/>
    <mergeCell ref="B35:C35"/>
    <mergeCell ref="B36:C36"/>
    <mergeCell ref="B37:C37"/>
  </mergeCells>
  <pageMargins left="1.1811023622047245" right="0.39370078740157483" top="0.39370078740157483" bottom="1.1811023622047245" header="0.31496062992125984" footer="0.31496062992125984"/>
  <pageSetup paperSize="9" scale="3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2">
    <tabColor theme="7" tint="0.59999389629810485"/>
  </sheetPr>
  <dimension ref="A1:K45"/>
  <sheetViews>
    <sheetView view="pageBreakPreview" zoomScale="60" zoomScaleNormal="55" workbookViewId="0">
      <selection activeCell="C1" sqref="C1"/>
    </sheetView>
  </sheetViews>
  <sheetFormatPr defaultColWidth="8.88671875" defaultRowHeight="12" x14ac:dyDescent="0.25"/>
  <cols>
    <col min="1" max="1" width="9.44140625" style="581" customWidth="1"/>
    <col min="2" max="2" width="137.6640625" style="558" customWidth="1"/>
    <col min="3" max="3" width="85.33203125" style="227" customWidth="1"/>
    <col min="4" max="16384" width="8.88671875" style="178"/>
  </cols>
  <sheetData>
    <row r="1" spans="1:11" ht="49.8" customHeight="1" x14ac:dyDescent="0.25">
      <c r="C1" s="814" t="s">
        <v>809</v>
      </c>
    </row>
    <row r="2" spans="1:11" ht="13.8" x14ac:dyDescent="0.25">
      <c r="A2" s="967" t="s">
        <v>800</v>
      </c>
      <c r="B2" s="968"/>
    </row>
    <row r="3" spans="1:11" ht="207" customHeight="1" x14ac:dyDescent="0.25">
      <c r="A3" s="965" t="s">
        <v>801</v>
      </c>
      <c r="B3" s="965"/>
    </row>
    <row r="4" spans="1:11" customFormat="1" ht="45" customHeight="1" x14ac:dyDescent="0.3">
      <c r="A4" s="965" t="s">
        <v>802</v>
      </c>
      <c r="B4" s="965"/>
      <c r="C4" s="227"/>
    </row>
    <row r="5" spans="1:11" customFormat="1" ht="37.799999999999997" customHeight="1" x14ac:dyDescent="0.3">
      <c r="A5" s="965" t="s">
        <v>803</v>
      </c>
      <c r="B5" s="965"/>
      <c r="C5" s="227"/>
    </row>
    <row r="6" spans="1:11" customFormat="1" ht="204" customHeight="1" x14ac:dyDescent="0.3">
      <c r="A6" s="969" t="s">
        <v>804</v>
      </c>
      <c r="B6" s="965"/>
      <c r="C6" s="227"/>
    </row>
    <row r="7" spans="1:11" customFormat="1" ht="31.8" customHeight="1" x14ac:dyDescent="0.3">
      <c r="A7" s="965" t="s">
        <v>618</v>
      </c>
      <c r="B7" s="965"/>
      <c r="C7" s="227"/>
    </row>
    <row r="8" spans="1:11" customFormat="1" ht="29.4" customHeight="1" x14ac:dyDescent="0.3">
      <c r="A8" s="965" t="s">
        <v>619</v>
      </c>
      <c r="B8" s="965"/>
      <c r="C8" s="227"/>
    </row>
    <row r="9" spans="1:11" customFormat="1" ht="29.4" customHeight="1" x14ac:dyDescent="0.3">
      <c r="A9" s="965" t="s">
        <v>627</v>
      </c>
      <c r="B9" s="965"/>
      <c r="C9" s="227"/>
    </row>
    <row r="10" spans="1:11" customFormat="1" ht="14.4" x14ac:dyDescent="0.3">
      <c r="A10" s="574"/>
      <c r="B10" s="574"/>
      <c r="C10" s="577"/>
    </row>
    <row r="11" spans="1:11" customFormat="1" ht="51" customHeight="1" x14ac:dyDescent="0.3">
      <c r="A11" s="966" t="s">
        <v>637</v>
      </c>
      <c r="B11" s="966"/>
      <c r="C11" s="227"/>
    </row>
    <row r="12" spans="1:11" customFormat="1" ht="14.4" x14ac:dyDescent="0.3">
      <c r="A12" s="573"/>
      <c r="B12" s="573"/>
      <c r="C12" s="577"/>
    </row>
    <row r="13" spans="1:11" ht="27.6" x14ac:dyDescent="0.25">
      <c r="A13" s="582" t="s">
        <v>102</v>
      </c>
      <c r="B13" s="177" t="s">
        <v>805</v>
      </c>
      <c r="C13" s="177" t="s">
        <v>587</v>
      </c>
    </row>
    <row r="14" spans="1:11" ht="22.8" customHeight="1" x14ac:dyDescent="0.25">
      <c r="A14" s="578" t="s">
        <v>592</v>
      </c>
      <c r="B14" s="557" t="s">
        <v>657</v>
      </c>
      <c r="C14" s="651"/>
      <c r="D14" s="505"/>
      <c r="E14" s="505"/>
    </row>
    <row r="15" spans="1:11" ht="55.2" customHeight="1" x14ac:dyDescent="0.25">
      <c r="A15" s="579" t="s">
        <v>593</v>
      </c>
      <c r="B15" s="557" t="s">
        <v>658</v>
      </c>
      <c r="C15" s="651"/>
      <c r="D15" s="505"/>
      <c r="E15" s="505"/>
      <c r="F15" s="650"/>
      <c r="G15" s="650"/>
      <c r="H15" s="650"/>
      <c r="I15" s="650"/>
      <c r="J15" s="650"/>
      <c r="K15" s="650"/>
    </row>
    <row r="16" spans="1:11" ht="43.8" customHeight="1" x14ac:dyDescent="0.25">
      <c r="A16" s="579" t="s">
        <v>594</v>
      </c>
      <c r="B16" s="557" t="s">
        <v>659</v>
      </c>
      <c r="C16" s="651"/>
      <c r="D16" s="505"/>
      <c r="E16" s="505"/>
    </row>
    <row r="17" spans="1:11" ht="37.200000000000003" customHeight="1" x14ac:dyDescent="0.25">
      <c r="A17" s="579" t="s">
        <v>595</v>
      </c>
      <c r="B17" s="557" t="s">
        <v>660</v>
      </c>
      <c r="C17" s="652"/>
      <c r="D17" s="505"/>
      <c r="E17" s="505"/>
    </row>
    <row r="18" spans="1:11" ht="48" x14ac:dyDescent="0.25">
      <c r="A18" s="579" t="s">
        <v>596</v>
      </c>
      <c r="B18" s="557" t="s">
        <v>661</v>
      </c>
      <c r="C18" s="652" t="s">
        <v>776</v>
      </c>
      <c r="D18" s="505"/>
      <c r="E18" s="505"/>
      <c r="F18" s="572"/>
      <c r="G18" s="572"/>
      <c r="H18" s="572"/>
      <c r="I18" s="572"/>
      <c r="J18" s="572"/>
      <c r="K18" s="572"/>
    </row>
    <row r="19" spans="1:11" ht="52.2" customHeight="1" x14ac:dyDescent="0.25">
      <c r="A19" s="579" t="s">
        <v>597</v>
      </c>
      <c r="B19" s="557" t="s">
        <v>586</v>
      </c>
      <c r="C19" s="557" t="s">
        <v>777</v>
      </c>
      <c r="D19" s="505"/>
      <c r="E19" s="505"/>
    </row>
    <row r="20" spans="1:11" ht="27" customHeight="1" x14ac:dyDescent="0.25">
      <c r="A20" s="579" t="s">
        <v>641</v>
      </c>
      <c r="B20" s="557" t="s">
        <v>662</v>
      </c>
      <c r="C20" s="652" t="s">
        <v>778</v>
      </c>
      <c r="D20" s="505"/>
      <c r="E20" s="505"/>
      <c r="F20" s="572"/>
      <c r="G20" s="572"/>
      <c r="H20" s="572"/>
      <c r="I20" s="572"/>
      <c r="J20" s="572"/>
      <c r="K20" s="572"/>
    </row>
    <row r="21" spans="1:11" ht="40.799999999999997" customHeight="1" x14ac:dyDescent="0.25">
      <c r="A21" s="579" t="s">
        <v>642</v>
      </c>
      <c r="B21" s="557" t="s">
        <v>663</v>
      </c>
      <c r="C21" s="652"/>
      <c r="D21" s="505"/>
      <c r="E21" s="505"/>
    </row>
    <row r="22" spans="1:11" ht="36" customHeight="1" x14ac:dyDescent="0.25">
      <c r="A22" s="579" t="s">
        <v>598</v>
      </c>
      <c r="B22" s="557" t="s">
        <v>585</v>
      </c>
      <c r="C22" s="652" t="s">
        <v>664</v>
      </c>
      <c r="D22" s="505"/>
      <c r="E22" s="505"/>
    </row>
    <row r="23" spans="1:11" ht="34.799999999999997" customHeight="1" x14ac:dyDescent="0.25">
      <c r="A23" s="579" t="s">
        <v>599</v>
      </c>
      <c r="B23" s="557" t="s">
        <v>518</v>
      </c>
      <c r="C23" s="652"/>
      <c r="D23" s="505"/>
      <c r="E23" s="505"/>
    </row>
    <row r="24" spans="1:11" ht="36" x14ac:dyDescent="0.25">
      <c r="A24" s="579" t="s">
        <v>600</v>
      </c>
      <c r="B24" s="557" t="s">
        <v>666</v>
      </c>
      <c r="C24" s="652" t="s">
        <v>665</v>
      </c>
      <c r="D24" s="505"/>
      <c r="E24" s="505"/>
    </row>
    <row r="25" spans="1:11" ht="46.8" customHeight="1" x14ac:dyDescent="0.25">
      <c r="A25" s="579" t="s">
        <v>601</v>
      </c>
      <c r="B25" s="557" t="s">
        <v>672</v>
      </c>
      <c r="C25" s="652" t="s">
        <v>779</v>
      </c>
      <c r="D25" s="505"/>
      <c r="E25" s="505"/>
    </row>
    <row r="26" spans="1:11" ht="36" x14ac:dyDescent="0.25">
      <c r="A26" s="579" t="s">
        <v>602</v>
      </c>
      <c r="B26" s="557" t="s">
        <v>588</v>
      </c>
      <c r="C26" s="652" t="s">
        <v>780</v>
      </c>
      <c r="D26" s="505"/>
      <c r="E26" s="505"/>
    </row>
    <row r="27" spans="1:11" ht="37.200000000000003" customHeight="1" x14ac:dyDescent="0.25">
      <c r="A27" s="579" t="s">
        <v>603</v>
      </c>
      <c r="B27" s="557" t="s">
        <v>589</v>
      </c>
      <c r="C27" s="496" t="s">
        <v>590</v>
      </c>
      <c r="D27" s="505"/>
      <c r="E27" s="505"/>
    </row>
    <row r="28" spans="1:11" ht="37.200000000000003" customHeight="1" x14ac:dyDescent="0.25">
      <c r="A28" s="579" t="s">
        <v>604</v>
      </c>
      <c r="B28" s="557" t="s">
        <v>591</v>
      </c>
      <c r="C28" s="496"/>
      <c r="D28" s="505"/>
      <c r="E28" s="505"/>
    </row>
    <row r="29" spans="1:11" ht="31.2" customHeight="1" x14ac:dyDescent="0.25">
      <c r="A29" s="579" t="s">
        <v>605</v>
      </c>
      <c r="B29" s="557" t="s">
        <v>519</v>
      </c>
      <c r="C29" s="496"/>
      <c r="D29" s="505"/>
      <c r="E29" s="505"/>
    </row>
    <row r="30" spans="1:11" ht="52.2" customHeight="1" x14ac:dyDescent="0.25">
      <c r="A30" s="579" t="s">
        <v>606</v>
      </c>
      <c r="B30" s="557" t="s">
        <v>265</v>
      </c>
      <c r="C30" s="496"/>
      <c r="D30" s="505"/>
      <c r="E30" s="505"/>
    </row>
    <row r="31" spans="1:11" ht="76.8" customHeight="1" x14ac:dyDescent="0.25">
      <c r="A31" s="579" t="s">
        <v>607</v>
      </c>
      <c r="B31" s="557" t="s">
        <v>667</v>
      </c>
      <c r="C31" s="652" t="s">
        <v>668</v>
      </c>
      <c r="D31" s="505"/>
      <c r="E31" s="505"/>
    </row>
    <row r="32" spans="1:11" ht="42.6" customHeight="1" x14ac:dyDescent="0.25">
      <c r="A32" s="579" t="s">
        <v>608</v>
      </c>
      <c r="B32" s="557" t="s">
        <v>669</v>
      </c>
      <c r="C32" s="652"/>
      <c r="D32" s="505"/>
      <c r="E32" s="505"/>
    </row>
    <row r="33" spans="1:5" ht="36" customHeight="1" x14ac:dyDescent="0.25">
      <c r="A33" s="579" t="s">
        <v>609</v>
      </c>
      <c r="B33" s="557" t="s">
        <v>670</v>
      </c>
      <c r="C33" s="652" t="s">
        <v>671</v>
      </c>
      <c r="D33" s="505"/>
      <c r="E33" s="505"/>
    </row>
    <row r="34" spans="1:5" ht="123" customHeight="1" x14ac:dyDescent="0.25">
      <c r="A34" s="579" t="s">
        <v>610</v>
      </c>
      <c r="B34" s="675" t="s">
        <v>749</v>
      </c>
      <c r="C34" s="496"/>
      <c r="D34" s="505"/>
      <c r="E34" s="505"/>
    </row>
    <row r="35" spans="1:5" ht="29.4" customHeight="1" x14ac:dyDescent="0.25">
      <c r="A35" s="579" t="s">
        <v>611</v>
      </c>
      <c r="B35" s="557" t="s">
        <v>678</v>
      </c>
      <c r="C35" s="496"/>
      <c r="D35" s="505"/>
      <c r="E35" s="505"/>
    </row>
    <row r="36" spans="1:5" ht="52.2" customHeight="1" x14ac:dyDescent="0.25">
      <c r="A36" s="579" t="s">
        <v>612</v>
      </c>
      <c r="B36" s="557" t="s">
        <v>673</v>
      </c>
      <c r="C36" s="652"/>
      <c r="D36" s="505"/>
      <c r="E36" s="505"/>
    </row>
    <row r="37" spans="1:5" ht="51" customHeight="1" x14ac:dyDescent="0.25">
      <c r="A37" s="579" t="s">
        <v>613</v>
      </c>
      <c r="B37" s="557" t="s">
        <v>674</v>
      </c>
      <c r="C37" s="652"/>
    </row>
    <row r="38" spans="1:5" ht="51" customHeight="1" x14ac:dyDescent="0.25">
      <c r="A38" s="579" t="s">
        <v>614</v>
      </c>
      <c r="B38" s="557" t="s">
        <v>675</v>
      </c>
      <c r="C38" s="652"/>
    </row>
    <row r="39" spans="1:5" ht="46.2" customHeight="1" x14ac:dyDescent="0.25">
      <c r="A39" s="579" t="s">
        <v>615</v>
      </c>
      <c r="B39" s="557" t="s">
        <v>676</v>
      </c>
      <c r="C39" s="652"/>
    </row>
    <row r="40" spans="1:5" ht="51" customHeight="1" x14ac:dyDescent="0.25">
      <c r="A40" s="579" t="s">
        <v>616</v>
      </c>
      <c r="B40" s="557" t="s">
        <v>774</v>
      </c>
      <c r="C40" s="652"/>
    </row>
    <row r="41" spans="1:5" ht="40.799999999999997" customHeight="1" x14ac:dyDescent="0.25">
      <c r="A41" s="579" t="s">
        <v>617</v>
      </c>
      <c r="B41" s="557" t="s">
        <v>677</v>
      </c>
      <c r="C41" s="652" t="s">
        <v>775</v>
      </c>
    </row>
    <row r="45" spans="1:5" x14ac:dyDescent="0.25">
      <c r="A45" s="580"/>
    </row>
  </sheetData>
  <mergeCells count="9">
    <mergeCell ref="A7:B7"/>
    <mergeCell ref="A8:B8"/>
    <mergeCell ref="A9:B9"/>
    <mergeCell ref="A11:B11"/>
    <mergeCell ref="A2:B2"/>
    <mergeCell ref="A3:B3"/>
    <mergeCell ref="A4:B4"/>
    <mergeCell ref="A5:B5"/>
    <mergeCell ref="A6:B6"/>
  </mergeCells>
  <hyperlinks>
    <hyperlink ref="A14" location="'1_Prem'!A1" display="'1_Prem'!A1"/>
    <hyperlink ref="A18" location="'2_Commis'!A1" display="'2_Commis'!A1"/>
    <hyperlink ref="A17" location="'Line - Map'!A1" display="'Line - Map'!A1"/>
    <hyperlink ref="A35" location="Risk_map!A1" display="Risk_map!A1"/>
    <hyperlink ref="A15" location="'1.1_Prem_Channel'!A1" display="1.1_Prem_Channel'!A1"/>
    <hyperlink ref="A16" location="'1.2_Prem_Insurer'!A1" display="1.2_Prem_Insurer'!A1"/>
    <hyperlink ref="A19" location="'2.1_Commis_Сhannel'!A1" display="'2.1_Commis_Сhannel'!A1"/>
    <hyperlink ref="A22" location="'5_LIC'!A1" display="'5_LIC'!A1"/>
    <hyperlink ref="A23" location="'6_Reservs_Re'!A1" display="'6_Reservs_Re'!A1"/>
    <hyperlink ref="A24" location="'7_Cost_Income'!A1" display="'7_Cost_Income'!A1"/>
    <hyperlink ref="A25" location="'8_Result'!A1" display="'8_Result'!A1"/>
    <hyperlink ref="A26" location="'9_Сash'!A1" display="'9_Сash'!A1"/>
    <hyperlink ref="A27" location="'10_Сapital'!A1" display="'10_Сapital'!A1"/>
    <hyperlink ref="A28" location="'10_1_Capital_ІRB2'!A1" display="'10_1_Capital_ІRB2'!A1"/>
    <hyperlink ref="A29" location="'11_Reservs'!A1" display="'11_Reservs'!A1"/>
    <hyperlink ref="A30" location="'12_Obligations'!A1" display="'12_Obligations'!A1"/>
    <hyperlink ref="A31" location="'13_Assets'!A1" display="'13_Assets'!A1"/>
    <hyperlink ref="A32" location="'14_SCR+MCR'!A1" display="'14_SCR+MCR'!A1"/>
    <hyperlink ref="A33" location="'15_IND'!A1" display="'15_IND'!A1"/>
    <hyperlink ref="A34" location="'16_Risk'!A1" display="'16_Risk'!A1"/>
    <hyperlink ref="A36" location="'17_Result_worst'!A1" display="'17_Result_worst'!A1"/>
    <hyperlink ref="A37" location="'18_Сapital_worst'!A1" display="'18_Сapital_worst'!A1"/>
    <hyperlink ref="A38" location="'19_Reservs_worst'!A1" display="'19_Reservs_worst'!A1"/>
    <hyperlink ref="A39" location="'20_Assets_worst'!A1" display="'20_Assets_worst'!A1"/>
    <hyperlink ref="A40" location="'21_SCR+MCR_worst'!A1" display="'21_SCR+MCR_worst'!A1"/>
    <hyperlink ref="A41" location="'22_IND_worst'!A1" display="'22_IND_worst'!A1"/>
    <hyperlink ref="A20" location="'3_ReIns'!A1" display="'3_ReIns'!A1"/>
    <hyperlink ref="A21" location="'4_LRC'!A1" display="'4_LRC'!A1"/>
  </hyperlinks>
  <pageMargins left="1.1811023622047245" right="0.39370078740157483" top="0.39370078740157483" bottom="1.1811023622047245" header="0.31496062992125984" footer="0.31496062992125984"/>
  <pageSetup paperSize="9" scale="3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D21"/>
  <sheetViews>
    <sheetView topLeftCell="S1" zoomScale="70" zoomScaleNormal="70" workbookViewId="0">
      <selection activeCell="AB1" sqref="AB1"/>
    </sheetView>
  </sheetViews>
  <sheetFormatPr defaultColWidth="8.88671875" defaultRowHeight="12" x14ac:dyDescent="0.25"/>
  <cols>
    <col min="1" max="1" width="110.21875" style="178" customWidth="1"/>
    <col min="2" max="2" width="25" style="178" customWidth="1"/>
    <col min="3" max="3" width="15.21875" style="178" customWidth="1"/>
    <col min="4" max="4" width="25" style="178" customWidth="1"/>
    <col min="5" max="5" width="15.33203125" style="178" customWidth="1"/>
    <col min="6" max="6" width="25" style="178" customWidth="1"/>
    <col min="7" max="7" width="3.33203125" style="178" customWidth="1"/>
    <col min="8" max="8" width="25" style="178" customWidth="1"/>
    <col min="9" max="9" width="13.6640625" style="178" customWidth="1"/>
    <col min="10" max="10" width="25" style="178" customWidth="1"/>
    <col min="11" max="11" width="14.77734375" style="178" customWidth="1"/>
    <col min="12" max="12" width="25" style="178" customWidth="1"/>
    <col min="13" max="13" width="3.44140625" style="178" customWidth="1"/>
    <col min="14" max="14" width="25" style="178" customWidth="1"/>
    <col min="15" max="15" width="14.33203125" style="178" customWidth="1"/>
    <col min="16" max="16" width="25" style="178" customWidth="1"/>
    <col min="17" max="17" width="14.33203125" style="178" customWidth="1"/>
    <col min="18" max="18" width="25" style="178" customWidth="1"/>
    <col min="19" max="19" width="3.44140625" style="178" customWidth="1"/>
    <col min="20" max="20" width="25" style="178" customWidth="1"/>
    <col min="21" max="21" width="14.33203125" style="178" customWidth="1"/>
    <col min="22" max="22" width="25" style="178" customWidth="1"/>
    <col min="23" max="23" width="14.33203125" style="178" customWidth="1"/>
    <col min="24" max="24" width="25" style="178" customWidth="1"/>
    <col min="25" max="25" width="3.44140625" style="178" customWidth="1"/>
    <col min="26" max="26" width="25" style="178" customWidth="1"/>
    <col min="27" max="27" width="14.33203125" style="178" customWidth="1"/>
    <col min="28" max="28" width="25" style="178" customWidth="1"/>
    <col min="29" max="29" width="14.33203125" style="178" customWidth="1"/>
    <col min="30" max="30" width="25" style="178" customWidth="1"/>
    <col min="31" max="16384" width="8.88671875" style="178"/>
  </cols>
  <sheetData>
    <row r="1" spans="1:30" ht="61.8" customHeight="1" x14ac:dyDescent="0.25">
      <c r="E1" s="814"/>
      <c r="L1" s="814"/>
      <c r="Q1" s="814"/>
      <c r="R1" s="814"/>
      <c r="V1" s="1042"/>
      <c r="W1" s="1042"/>
      <c r="X1" s="1042"/>
      <c r="AC1" s="814"/>
      <c r="AD1" s="814" t="s">
        <v>812</v>
      </c>
    </row>
    <row r="2" spans="1:30" ht="45.6" customHeight="1" x14ac:dyDescent="0.25">
      <c r="A2" s="1013" t="s">
        <v>251</v>
      </c>
      <c r="B2" s="1013"/>
      <c r="H2" s="1013"/>
      <c r="I2" s="1013"/>
      <c r="J2" s="1013"/>
      <c r="N2" s="1013"/>
      <c r="O2" s="1013"/>
      <c r="P2" s="1013"/>
      <c r="T2" s="1013"/>
      <c r="U2" s="1013"/>
      <c r="V2" s="1013"/>
    </row>
    <row r="3" spans="1:30" ht="14.4" customHeight="1" thickBot="1" x14ac:dyDescent="0.3">
      <c r="A3" s="181" t="s">
        <v>0</v>
      </c>
      <c r="H3" s="181"/>
      <c r="N3" s="181"/>
      <c r="T3" s="181"/>
    </row>
    <row r="4" spans="1:30" ht="14.4" customHeight="1" x14ac:dyDescent="0.25">
      <c r="A4" s="1079" t="s">
        <v>253</v>
      </c>
      <c r="B4" s="1005" t="s">
        <v>256</v>
      </c>
      <c r="C4" s="1005"/>
      <c r="D4" s="1005"/>
      <c r="E4" s="1005"/>
      <c r="F4" s="1006"/>
      <c r="G4" s="318"/>
      <c r="H4" s="997" t="str">
        <f>+'11_Reservs'!E4</f>
        <v>рік, в якому подається План діяльності</v>
      </c>
      <c r="I4" s="1077"/>
      <c r="J4" s="998"/>
      <c r="K4" s="1078"/>
      <c r="L4" s="1003"/>
      <c r="M4" s="318"/>
      <c r="N4" s="997" t="s">
        <v>10</v>
      </c>
      <c r="O4" s="998"/>
      <c r="P4" s="1078"/>
      <c r="Q4" s="1078"/>
      <c r="R4" s="1003"/>
      <c r="S4" s="594"/>
      <c r="T4" s="1082" t="s">
        <v>11</v>
      </c>
      <c r="U4" s="1083"/>
      <c r="V4" s="1084"/>
      <c r="W4" s="1084"/>
      <c r="X4" s="1085"/>
      <c r="Y4" s="318"/>
      <c r="Z4" s="997" t="s">
        <v>182</v>
      </c>
      <c r="AA4" s="1077"/>
      <c r="AB4" s="998"/>
      <c r="AC4" s="1078"/>
      <c r="AD4" s="1003"/>
    </row>
    <row r="5" spans="1:30" s="169" customFormat="1" ht="91.8" customHeight="1" x14ac:dyDescent="0.25">
      <c r="A5" s="1080"/>
      <c r="B5" s="878" t="s">
        <v>784</v>
      </c>
      <c r="C5" s="878" t="s">
        <v>254</v>
      </c>
      <c r="D5" s="878" t="s">
        <v>785</v>
      </c>
      <c r="E5" s="878" t="s">
        <v>258</v>
      </c>
      <c r="F5" s="878" t="s">
        <v>255</v>
      </c>
      <c r="G5" s="594"/>
      <c r="H5" s="886" t="s">
        <v>784</v>
      </c>
      <c r="I5" s="878" t="s">
        <v>254</v>
      </c>
      <c r="J5" s="878" t="s">
        <v>785</v>
      </c>
      <c r="K5" s="878" t="s">
        <v>258</v>
      </c>
      <c r="L5" s="887" t="s">
        <v>255</v>
      </c>
      <c r="M5" s="594"/>
      <c r="N5" s="886" t="s">
        <v>784</v>
      </c>
      <c r="O5" s="878" t="s">
        <v>254</v>
      </c>
      <c r="P5" s="878" t="s">
        <v>785</v>
      </c>
      <c r="Q5" s="878" t="s">
        <v>258</v>
      </c>
      <c r="R5" s="887" t="s">
        <v>255</v>
      </c>
      <c r="S5" s="594"/>
      <c r="T5" s="886" t="s">
        <v>784</v>
      </c>
      <c r="U5" s="878" t="s">
        <v>254</v>
      </c>
      <c r="V5" s="878" t="s">
        <v>785</v>
      </c>
      <c r="W5" s="878" t="s">
        <v>258</v>
      </c>
      <c r="X5" s="887" t="s">
        <v>255</v>
      </c>
      <c r="Y5" s="594"/>
      <c r="Z5" s="886" t="s">
        <v>784</v>
      </c>
      <c r="AA5" s="878" t="s">
        <v>254</v>
      </c>
      <c r="AB5" s="878" t="s">
        <v>785</v>
      </c>
      <c r="AC5" s="878" t="s">
        <v>258</v>
      </c>
      <c r="AD5" s="887" t="s">
        <v>255</v>
      </c>
    </row>
    <row r="6" spans="1:30" ht="15" customHeight="1" x14ac:dyDescent="0.25">
      <c r="A6" s="1081"/>
      <c r="B6" s="883"/>
      <c r="C6" s="884"/>
      <c r="D6" s="881"/>
      <c r="E6" s="881"/>
      <c r="F6" s="881"/>
      <c r="G6" s="318"/>
      <c r="H6" s="885"/>
      <c r="I6" s="884"/>
      <c r="J6" s="881"/>
      <c r="K6" s="881"/>
      <c r="L6" s="882"/>
      <c r="M6" s="318"/>
      <c r="N6" s="885"/>
      <c r="O6" s="884"/>
      <c r="P6" s="881"/>
      <c r="Q6" s="881"/>
      <c r="R6" s="882"/>
      <c r="S6" s="318"/>
      <c r="T6" s="885"/>
      <c r="U6" s="884"/>
      <c r="V6" s="881"/>
      <c r="W6" s="881"/>
      <c r="X6" s="882"/>
      <c r="Y6" s="318"/>
      <c r="Z6" s="885"/>
      <c r="AA6" s="884"/>
      <c r="AB6" s="881"/>
      <c r="AC6" s="881"/>
      <c r="AD6" s="882"/>
    </row>
    <row r="7" spans="1:30" s="232" customFormat="1" x14ac:dyDescent="0.25">
      <c r="A7" s="255" t="s">
        <v>257</v>
      </c>
      <c r="B7" s="251" t="s">
        <v>27</v>
      </c>
      <c r="C7" s="251" t="s">
        <v>25</v>
      </c>
      <c r="D7" s="251" t="s">
        <v>199</v>
      </c>
      <c r="E7" s="252" t="s">
        <v>259</v>
      </c>
      <c r="F7" s="256" t="s">
        <v>249</v>
      </c>
      <c r="G7" s="245"/>
      <c r="H7" s="253" t="s">
        <v>184</v>
      </c>
      <c r="I7" s="251" t="s">
        <v>185</v>
      </c>
      <c r="J7" s="251" t="s">
        <v>200</v>
      </c>
      <c r="K7" s="252" t="s">
        <v>260</v>
      </c>
      <c r="L7" s="256" t="s">
        <v>183</v>
      </c>
      <c r="M7" s="245"/>
      <c r="N7" s="253" t="s">
        <v>187</v>
      </c>
      <c r="O7" s="251" t="s">
        <v>188</v>
      </c>
      <c r="P7" s="251" t="s">
        <v>201</v>
      </c>
      <c r="Q7" s="252" t="s">
        <v>261</v>
      </c>
      <c r="R7" s="256" t="s">
        <v>186</v>
      </c>
      <c r="S7" s="245"/>
      <c r="T7" s="253" t="s">
        <v>190</v>
      </c>
      <c r="U7" s="251" t="s">
        <v>191</v>
      </c>
      <c r="V7" s="251" t="s">
        <v>202</v>
      </c>
      <c r="W7" s="252" t="s">
        <v>262</v>
      </c>
      <c r="X7" s="256" t="s">
        <v>189</v>
      </c>
      <c r="Z7" s="253" t="s">
        <v>193</v>
      </c>
      <c r="AA7" s="251" t="s">
        <v>194</v>
      </c>
      <c r="AB7" s="251" t="s">
        <v>263</v>
      </c>
      <c r="AC7" s="252" t="s">
        <v>264</v>
      </c>
      <c r="AD7" s="256" t="s">
        <v>192</v>
      </c>
    </row>
    <row r="8" spans="1:30" x14ac:dyDescent="0.25">
      <c r="A8" s="161" t="s">
        <v>252</v>
      </c>
      <c r="B8" s="160"/>
      <c r="C8" s="26">
        <f>SUM(C9:C21)</f>
        <v>0</v>
      </c>
      <c r="D8" s="33"/>
      <c r="E8" s="33">
        <f>SUM(E9:E21)</f>
        <v>0</v>
      </c>
      <c r="F8" s="33">
        <f>SUM(F9:F21)</f>
        <v>0</v>
      </c>
      <c r="H8" s="27"/>
      <c r="I8" s="26">
        <f>SUM(I9:I21)</f>
        <v>0</v>
      </c>
      <c r="J8" s="33"/>
      <c r="K8" s="33">
        <f>SUM(K9:K21)</f>
        <v>0</v>
      </c>
      <c r="L8" s="159">
        <f>SUM(L9:L21)</f>
        <v>0</v>
      </c>
      <c r="N8" s="27"/>
      <c r="O8" s="26">
        <f>SUM(O9:O21)</f>
        <v>0</v>
      </c>
      <c r="P8" s="33"/>
      <c r="Q8" s="33">
        <f>SUM(Q9:Q21)</f>
        <v>0</v>
      </c>
      <c r="R8" s="159">
        <f>SUM(R9:R21)</f>
        <v>0</v>
      </c>
      <c r="T8" s="27"/>
      <c r="U8" s="26">
        <f>SUM(U9:U21)</f>
        <v>0</v>
      </c>
      <c r="V8" s="33"/>
      <c r="W8" s="33">
        <f>SUM(W9:W21)</f>
        <v>0</v>
      </c>
      <c r="X8" s="159">
        <f>SUM(X9:X21)</f>
        <v>0</v>
      </c>
      <c r="Z8" s="27"/>
      <c r="AA8" s="26">
        <f>SUM(AA9:AA21)</f>
        <v>0</v>
      </c>
      <c r="AB8" s="33"/>
      <c r="AC8" s="33">
        <f>SUM(AC9:AC21)</f>
        <v>0</v>
      </c>
      <c r="AD8" s="159">
        <f>SUM(AD9:AD21)</f>
        <v>0</v>
      </c>
    </row>
    <row r="9" spans="1:30" ht="34.799999999999997" customHeight="1" x14ac:dyDescent="0.25">
      <c r="A9" s="70"/>
      <c r="B9" s="74"/>
      <c r="C9" s="61"/>
      <c r="D9" s="61"/>
      <c r="E9" s="61"/>
      <c r="F9" s="152">
        <f>+C9-E9</f>
        <v>0</v>
      </c>
      <c r="H9" s="62"/>
      <c r="I9" s="61"/>
      <c r="J9" s="61"/>
      <c r="K9" s="61"/>
      <c r="L9" s="152">
        <f>+I9-K9</f>
        <v>0</v>
      </c>
      <c r="N9" s="62"/>
      <c r="O9" s="61"/>
      <c r="P9" s="61"/>
      <c r="Q9" s="61"/>
      <c r="R9" s="152">
        <f>+O9-Q9</f>
        <v>0</v>
      </c>
      <c r="T9" s="62"/>
      <c r="U9" s="61"/>
      <c r="V9" s="61"/>
      <c r="W9" s="61"/>
      <c r="X9" s="152">
        <f>+U9-W9</f>
        <v>0</v>
      </c>
      <c r="Z9" s="62"/>
      <c r="AA9" s="61"/>
      <c r="AB9" s="61"/>
      <c r="AC9" s="61"/>
      <c r="AD9" s="152">
        <f>+AA9-AC9</f>
        <v>0</v>
      </c>
    </row>
    <row r="10" spans="1:30" ht="34.799999999999997" customHeight="1" x14ac:dyDescent="0.25">
      <c r="A10" s="70"/>
      <c r="B10" s="74"/>
      <c r="C10" s="61"/>
      <c r="D10" s="61"/>
      <c r="E10" s="61"/>
      <c r="F10" s="152">
        <f t="shared" ref="F10:F21" si="0">+C10-E10</f>
        <v>0</v>
      </c>
      <c r="H10" s="62"/>
      <c r="I10" s="61"/>
      <c r="J10" s="61"/>
      <c r="K10" s="61"/>
      <c r="L10" s="152">
        <f t="shared" ref="L10:L21" si="1">+I10-K10</f>
        <v>0</v>
      </c>
      <c r="N10" s="62"/>
      <c r="O10" s="61"/>
      <c r="P10" s="61"/>
      <c r="Q10" s="61"/>
      <c r="R10" s="152">
        <f t="shared" ref="R10:R21" si="2">+O10-Q10</f>
        <v>0</v>
      </c>
      <c r="T10" s="62"/>
      <c r="U10" s="61"/>
      <c r="V10" s="61"/>
      <c r="W10" s="61"/>
      <c r="X10" s="152">
        <f t="shared" ref="X10:X21" si="3">+U10-W10</f>
        <v>0</v>
      </c>
      <c r="Z10" s="62"/>
      <c r="AA10" s="61"/>
      <c r="AB10" s="61"/>
      <c r="AC10" s="61"/>
      <c r="AD10" s="152">
        <f t="shared" ref="AD10:AD21" si="4">+AA10-AC10</f>
        <v>0</v>
      </c>
    </row>
    <row r="11" spans="1:30" ht="34.799999999999997" customHeight="1" x14ac:dyDescent="0.25">
      <c r="A11" s="70"/>
      <c r="B11" s="74"/>
      <c r="C11" s="61"/>
      <c r="D11" s="61"/>
      <c r="E11" s="61"/>
      <c r="F11" s="152">
        <f t="shared" si="0"/>
        <v>0</v>
      </c>
      <c r="H11" s="62"/>
      <c r="I11" s="61"/>
      <c r="J11" s="61"/>
      <c r="K11" s="61"/>
      <c r="L11" s="152">
        <f t="shared" si="1"/>
        <v>0</v>
      </c>
      <c r="N11" s="62"/>
      <c r="O11" s="61"/>
      <c r="P11" s="61"/>
      <c r="Q11" s="61"/>
      <c r="R11" s="152">
        <f t="shared" si="2"/>
        <v>0</v>
      </c>
      <c r="T11" s="62"/>
      <c r="U11" s="61"/>
      <c r="V11" s="61"/>
      <c r="W11" s="61"/>
      <c r="X11" s="152">
        <f t="shared" si="3"/>
        <v>0</v>
      </c>
      <c r="Z11" s="62"/>
      <c r="AA11" s="61"/>
      <c r="AB11" s="61"/>
      <c r="AC11" s="61"/>
      <c r="AD11" s="152">
        <f t="shared" si="4"/>
        <v>0</v>
      </c>
    </row>
    <row r="12" spans="1:30" ht="34.799999999999997" customHeight="1" x14ac:dyDescent="0.25">
      <c r="A12" s="70"/>
      <c r="B12" s="74"/>
      <c r="C12" s="61"/>
      <c r="D12" s="61"/>
      <c r="E12" s="61"/>
      <c r="F12" s="152">
        <f t="shared" si="0"/>
        <v>0</v>
      </c>
      <c r="H12" s="62"/>
      <c r="I12" s="61"/>
      <c r="J12" s="61"/>
      <c r="K12" s="61"/>
      <c r="L12" s="152">
        <f t="shared" si="1"/>
        <v>0</v>
      </c>
      <c r="N12" s="62"/>
      <c r="O12" s="61"/>
      <c r="P12" s="61"/>
      <c r="Q12" s="61"/>
      <c r="R12" s="152">
        <f t="shared" si="2"/>
        <v>0</v>
      </c>
      <c r="T12" s="62"/>
      <c r="U12" s="61"/>
      <c r="V12" s="61"/>
      <c r="W12" s="61"/>
      <c r="X12" s="152">
        <f t="shared" si="3"/>
        <v>0</v>
      </c>
      <c r="Z12" s="62"/>
      <c r="AA12" s="61"/>
      <c r="AB12" s="61"/>
      <c r="AC12" s="61"/>
      <c r="AD12" s="152">
        <f t="shared" si="4"/>
        <v>0</v>
      </c>
    </row>
    <row r="13" spans="1:30" ht="34.799999999999997" customHeight="1" x14ac:dyDescent="0.25">
      <c r="A13" s="70"/>
      <c r="B13" s="74"/>
      <c r="C13" s="61"/>
      <c r="D13" s="61"/>
      <c r="E13" s="61"/>
      <c r="F13" s="152">
        <f t="shared" si="0"/>
        <v>0</v>
      </c>
      <c r="H13" s="62"/>
      <c r="I13" s="61"/>
      <c r="J13" s="61"/>
      <c r="K13" s="61"/>
      <c r="L13" s="152">
        <f t="shared" si="1"/>
        <v>0</v>
      </c>
      <c r="N13" s="62"/>
      <c r="O13" s="61"/>
      <c r="P13" s="61"/>
      <c r="Q13" s="61"/>
      <c r="R13" s="152">
        <f t="shared" si="2"/>
        <v>0</v>
      </c>
      <c r="T13" s="62"/>
      <c r="U13" s="61"/>
      <c r="V13" s="61"/>
      <c r="W13" s="61"/>
      <c r="X13" s="152">
        <f t="shared" si="3"/>
        <v>0</v>
      </c>
      <c r="Z13" s="62"/>
      <c r="AA13" s="61"/>
      <c r="AB13" s="61"/>
      <c r="AC13" s="61"/>
      <c r="AD13" s="152">
        <f t="shared" si="4"/>
        <v>0</v>
      </c>
    </row>
    <row r="14" spans="1:30" ht="34.799999999999997" customHeight="1" x14ac:dyDescent="0.25">
      <c r="A14" s="70"/>
      <c r="B14" s="74"/>
      <c r="C14" s="61"/>
      <c r="D14" s="61"/>
      <c r="E14" s="61"/>
      <c r="F14" s="152">
        <f t="shared" si="0"/>
        <v>0</v>
      </c>
      <c r="H14" s="62"/>
      <c r="I14" s="61"/>
      <c r="J14" s="61"/>
      <c r="K14" s="61"/>
      <c r="L14" s="152">
        <f t="shared" si="1"/>
        <v>0</v>
      </c>
      <c r="N14" s="62"/>
      <c r="O14" s="61"/>
      <c r="P14" s="61"/>
      <c r="Q14" s="61"/>
      <c r="R14" s="152">
        <f t="shared" si="2"/>
        <v>0</v>
      </c>
      <c r="T14" s="62"/>
      <c r="U14" s="61"/>
      <c r="V14" s="61"/>
      <c r="W14" s="61"/>
      <c r="X14" s="152">
        <f t="shared" si="3"/>
        <v>0</v>
      </c>
      <c r="Z14" s="62"/>
      <c r="AA14" s="61"/>
      <c r="AB14" s="61"/>
      <c r="AC14" s="61"/>
      <c r="AD14" s="152">
        <f t="shared" si="4"/>
        <v>0</v>
      </c>
    </row>
    <row r="15" spans="1:30" ht="34.799999999999997" customHeight="1" x14ac:dyDescent="0.25">
      <c r="A15" s="70"/>
      <c r="B15" s="74"/>
      <c r="C15" s="61"/>
      <c r="D15" s="61"/>
      <c r="E15" s="61"/>
      <c r="F15" s="152">
        <f t="shared" si="0"/>
        <v>0</v>
      </c>
      <c r="H15" s="62"/>
      <c r="I15" s="61"/>
      <c r="J15" s="61"/>
      <c r="K15" s="61"/>
      <c r="L15" s="152">
        <f t="shared" si="1"/>
        <v>0</v>
      </c>
      <c r="N15" s="62"/>
      <c r="O15" s="61"/>
      <c r="P15" s="61"/>
      <c r="Q15" s="61"/>
      <c r="R15" s="152">
        <f t="shared" si="2"/>
        <v>0</v>
      </c>
      <c r="T15" s="62"/>
      <c r="U15" s="61"/>
      <c r="V15" s="61"/>
      <c r="W15" s="61"/>
      <c r="X15" s="152">
        <f t="shared" si="3"/>
        <v>0</v>
      </c>
      <c r="Z15" s="62"/>
      <c r="AA15" s="61"/>
      <c r="AB15" s="61"/>
      <c r="AC15" s="61"/>
      <c r="AD15" s="152">
        <f t="shared" si="4"/>
        <v>0</v>
      </c>
    </row>
    <row r="16" spans="1:30" ht="34.799999999999997" customHeight="1" x14ac:dyDescent="0.25">
      <c r="A16" s="70"/>
      <c r="B16" s="74"/>
      <c r="C16" s="61"/>
      <c r="D16" s="61"/>
      <c r="E16" s="61"/>
      <c r="F16" s="152">
        <f t="shared" si="0"/>
        <v>0</v>
      </c>
      <c r="H16" s="62"/>
      <c r="I16" s="61"/>
      <c r="J16" s="61"/>
      <c r="K16" s="61"/>
      <c r="L16" s="152">
        <f t="shared" si="1"/>
        <v>0</v>
      </c>
      <c r="N16" s="62"/>
      <c r="O16" s="61"/>
      <c r="P16" s="61"/>
      <c r="Q16" s="61"/>
      <c r="R16" s="152">
        <f t="shared" si="2"/>
        <v>0</v>
      </c>
      <c r="T16" s="62"/>
      <c r="U16" s="61"/>
      <c r="V16" s="61"/>
      <c r="W16" s="61"/>
      <c r="X16" s="152">
        <f t="shared" si="3"/>
        <v>0</v>
      </c>
      <c r="Z16" s="62"/>
      <c r="AA16" s="61"/>
      <c r="AB16" s="61"/>
      <c r="AC16" s="61"/>
      <c r="AD16" s="152">
        <f t="shared" si="4"/>
        <v>0</v>
      </c>
    </row>
    <row r="17" spans="1:30" ht="34.799999999999997" customHeight="1" x14ac:dyDescent="0.25">
      <c r="A17" s="70"/>
      <c r="B17" s="74"/>
      <c r="C17" s="61"/>
      <c r="D17" s="61"/>
      <c r="E17" s="61"/>
      <c r="F17" s="152">
        <f t="shared" si="0"/>
        <v>0</v>
      </c>
      <c r="H17" s="62"/>
      <c r="I17" s="61"/>
      <c r="J17" s="61"/>
      <c r="K17" s="61"/>
      <c r="L17" s="152">
        <f t="shared" si="1"/>
        <v>0</v>
      </c>
      <c r="N17" s="62"/>
      <c r="O17" s="61"/>
      <c r="P17" s="61"/>
      <c r="Q17" s="61"/>
      <c r="R17" s="152">
        <f t="shared" si="2"/>
        <v>0</v>
      </c>
      <c r="T17" s="62"/>
      <c r="U17" s="61"/>
      <c r="V17" s="61"/>
      <c r="W17" s="61"/>
      <c r="X17" s="152">
        <f t="shared" si="3"/>
        <v>0</v>
      </c>
      <c r="Z17" s="62"/>
      <c r="AA17" s="61"/>
      <c r="AB17" s="61"/>
      <c r="AC17" s="61"/>
      <c r="AD17" s="152">
        <f t="shared" si="4"/>
        <v>0</v>
      </c>
    </row>
    <row r="18" spans="1:30" ht="34.799999999999997" customHeight="1" x14ac:dyDescent="0.25">
      <c r="A18" s="70"/>
      <c r="B18" s="74"/>
      <c r="C18" s="61"/>
      <c r="D18" s="61"/>
      <c r="E18" s="61"/>
      <c r="F18" s="152">
        <f t="shared" si="0"/>
        <v>0</v>
      </c>
      <c r="H18" s="62"/>
      <c r="I18" s="61"/>
      <c r="J18" s="61"/>
      <c r="K18" s="61"/>
      <c r="L18" s="152">
        <f t="shared" si="1"/>
        <v>0</v>
      </c>
      <c r="N18" s="62"/>
      <c r="O18" s="61"/>
      <c r="P18" s="61"/>
      <c r="Q18" s="61"/>
      <c r="R18" s="152">
        <f t="shared" si="2"/>
        <v>0</v>
      </c>
      <c r="T18" s="62"/>
      <c r="U18" s="61"/>
      <c r="V18" s="61"/>
      <c r="W18" s="61"/>
      <c r="X18" s="152">
        <f t="shared" si="3"/>
        <v>0</v>
      </c>
      <c r="Z18" s="62"/>
      <c r="AA18" s="61"/>
      <c r="AB18" s="61"/>
      <c r="AC18" s="61"/>
      <c r="AD18" s="152">
        <f t="shared" si="4"/>
        <v>0</v>
      </c>
    </row>
    <row r="19" spans="1:30" ht="34.799999999999997" customHeight="1" x14ac:dyDescent="0.25">
      <c r="A19" s="70"/>
      <c r="B19" s="74"/>
      <c r="C19" s="61"/>
      <c r="D19" s="61"/>
      <c r="E19" s="61"/>
      <c r="F19" s="152">
        <f t="shared" si="0"/>
        <v>0</v>
      </c>
      <c r="H19" s="62"/>
      <c r="I19" s="61"/>
      <c r="J19" s="61"/>
      <c r="K19" s="61"/>
      <c r="L19" s="152">
        <f t="shared" si="1"/>
        <v>0</v>
      </c>
      <c r="N19" s="62"/>
      <c r="O19" s="61"/>
      <c r="P19" s="61"/>
      <c r="Q19" s="61"/>
      <c r="R19" s="152">
        <f t="shared" si="2"/>
        <v>0</v>
      </c>
      <c r="T19" s="62"/>
      <c r="U19" s="61"/>
      <c r="V19" s="61"/>
      <c r="W19" s="61"/>
      <c r="X19" s="152">
        <f t="shared" si="3"/>
        <v>0</v>
      </c>
      <c r="Z19" s="62"/>
      <c r="AA19" s="61"/>
      <c r="AB19" s="61"/>
      <c r="AC19" s="61"/>
      <c r="AD19" s="152">
        <f t="shared" si="4"/>
        <v>0</v>
      </c>
    </row>
    <row r="20" spans="1:30" ht="34.799999999999997" customHeight="1" x14ac:dyDescent="0.25">
      <c r="A20" s="70"/>
      <c r="B20" s="74"/>
      <c r="C20" s="61"/>
      <c r="D20" s="61"/>
      <c r="E20" s="61"/>
      <c r="F20" s="152">
        <f t="shared" si="0"/>
        <v>0</v>
      </c>
      <c r="H20" s="62"/>
      <c r="I20" s="61"/>
      <c r="J20" s="61"/>
      <c r="K20" s="61"/>
      <c r="L20" s="152">
        <f t="shared" si="1"/>
        <v>0</v>
      </c>
      <c r="N20" s="62"/>
      <c r="O20" s="61"/>
      <c r="P20" s="61"/>
      <c r="Q20" s="61"/>
      <c r="R20" s="152">
        <f t="shared" si="2"/>
        <v>0</v>
      </c>
      <c r="T20" s="62"/>
      <c r="U20" s="61"/>
      <c r="V20" s="61"/>
      <c r="W20" s="61"/>
      <c r="X20" s="152">
        <f t="shared" si="3"/>
        <v>0</v>
      </c>
      <c r="Z20" s="62"/>
      <c r="AA20" s="61"/>
      <c r="AB20" s="61"/>
      <c r="AC20" s="61"/>
      <c r="AD20" s="152">
        <f t="shared" si="4"/>
        <v>0</v>
      </c>
    </row>
    <row r="21" spans="1:30" ht="34.799999999999997" customHeight="1" thickBot="1" x14ac:dyDescent="0.3">
      <c r="A21" s="71"/>
      <c r="B21" s="75"/>
      <c r="C21" s="77"/>
      <c r="D21" s="77"/>
      <c r="E21" s="77"/>
      <c r="F21" s="158">
        <f t="shared" si="0"/>
        <v>0</v>
      </c>
      <c r="H21" s="67"/>
      <c r="I21" s="77"/>
      <c r="J21" s="77"/>
      <c r="K21" s="77"/>
      <c r="L21" s="158">
        <f t="shared" si="1"/>
        <v>0</v>
      </c>
      <c r="N21" s="67"/>
      <c r="O21" s="77"/>
      <c r="P21" s="77"/>
      <c r="Q21" s="77"/>
      <c r="R21" s="158">
        <f t="shared" si="2"/>
        <v>0</v>
      </c>
      <c r="T21" s="67"/>
      <c r="U21" s="77"/>
      <c r="V21" s="77"/>
      <c r="W21" s="77"/>
      <c r="X21" s="158">
        <f t="shared" si="3"/>
        <v>0</v>
      </c>
      <c r="Z21" s="67"/>
      <c r="AA21" s="77"/>
      <c r="AB21" s="77"/>
      <c r="AC21" s="77"/>
      <c r="AD21" s="158">
        <f t="shared" si="4"/>
        <v>0</v>
      </c>
    </row>
  </sheetData>
  <mergeCells count="11">
    <mergeCell ref="V1:X1"/>
    <mergeCell ref="H2:J2"/>
    <mergeCell ref="T2:V2"/>
    <mergeCell ref="A2:B2"/>
    <mergeCell ref="N2:P2"/>
    <mergeCell ref="Z4:AD4"/>
    <mergeCell ref="A4:A6"/>
    <mergeCell ref="B4:F4"/>
    <mergeCell ref="H4:L4"/>
    <mergeCell ref="N4:R4"/>
    <mergeCell ref="T4:X4"/>
  </mergeCells>
  <pageMargins left="1.1811023622047245" right="0.39370078740157483" top="0.39370078740157483" bottom="1.1811023622047245" header="0.31496062992125984" footer="0.31496062992125984"/>
  <pageSetup paperSize="9" scale="40" orientation="landscape" r:id="rId1"/>
  <colBreaks count="1" manualBreakCount="1">
    <brk id="1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4">
    <tabColor theme="9" tint="0.39997558519241921"/>
    <outlinePr summaryBelow="0"/>
    <pageSetUpPr fitToPage="1"/>
  </sheetPr>
  <dimension ref="A1:M89"/>
  <sheetViews>
    <sheetView view="pageBreakPreview" zoomScale="60" zoomScaleNormal="85" workbookViewId="0">
      <selection activeCell="J1" sqref="J1"/>
    </sheetView>
  </sheetViews>
  <sheetFormatPr defaultColWidth="8.88671875" defaultRowHeight="12" outlineLevelRow="2" x14ac:dyDescent="0.25"/>
  <cols>
    <col min="1" max="1" width="123.44140625" style="178" customWidth="1"/>
    <col min="2" max="2" width="30.6640625" style="178" customWidth="1"/>
    <col min="3" max="3" width="3.109375" style="178" customWidth="1"/>
    <col min="4" max="4" width="30.6640625" style="178" customWidth="1"/>
    <col min="5" max="5" width="2.6640625" style="178" customWidth="1"/>
    <col min="6" max="6" width="30.6640625" style="178" customWidth="1"/>
    <col min="7" max="7" width="3.109375" style="178" customWidth="1"/>
    <col min="8" max="8" width="30.6640625" style="178" customWidth="1"/>
    <col min="9" max="9" width="3.109375" style="178" customWidth="1"/>
    <col min="10" max="10" width="30.6640625" style="178" customWidth="1"/>
    <col min="11" max="16384" width="8.88671875" style="178"/>
  </cols>
  <sheetData>
    <row r="1" spans="1:12" ht="52.2" customHeight="1" x14ac:dyDescent="0.25">
      <c r="I1" s="814"/>
      <c r="J1" s="814" t="s">
        <v>811</v>
      </c>
    </row>
    <row r="2" spans="1:12" ht="30" customHeight="1" x14ac:dyDescent="0.25">
      <c r="A2" s="809" t="s">
        <v>360</v>
      </c>
      <c r="L2" s="189" t="s">
        <v>113</v>
      </c>
    </row>
    <row r="3" spans="1:12" ht="12.6" thickBot="1" x14ac:dyDescent="0.3">
      <c r="A3" s="181" t="s">
        <v>0</v>
      </c>
      <c r="L3" s="189" t="s">
        <v>101</v>
      </c>
    </row>
    <row r="4" spans="1:12" s="169" customFormat="1" ht="24" x14ac:dyDescent="0.25">
      <c r="A4" s="997" t="s">
        <v>746</v>
      </c>
      <c r="B4" s="844" t="str">
        <f>'13_Assets'!D4</f>
        <v>попередній рік</v>
      </c>
      <c r="C4" s="665"/>
      <c r="D4" s="702" t="str">
        <f>+'9_Сash'!F4</f>
        <v>рік, в якому подається План діяльності</v>
      </c>
      <c r="E4" s="594"/>
      <c r="F4" s="850" t="s">
        <v>10</v>
      </c>
      <c r="G4" s="594"/>
      <c r="H4" s="701" t="s">
        <v>11</v>
      </c>
      <c r="I4" s="594"/>
      <c r="J4" s="701" t="s">
        <v>12</v>
      </c>
    </row>
    <row r="5" spans="1:12" s="169" customFormat="1" ht="33" customHeight="1" x14ac:dyDescent="0.25">
      <c r="A5" s="1086"/>
      <c r="B5" s="864">
        <v>44926</v>
      </c>
      <c r="C5" s="594"/>
      <c r="D5" s="867">
        <v>44926</v>
      </c>
      <c r="E5" s="594"/>
      <c r="F5" s="1126">
        <f>+D5</f>
        <v>44926</v>
      </c>
      <c r="G5" s="594"/>
      <c r="H5" s="867">
        <f>+F5</f>
        <v>44926</v>
      </c>
      <c r="I5" s="594"/>
      <c r="J5" s="867">
        <f>+H5</f>
        <v>44926</v>
      </c>
    </row>
    <row r="6" spans="1:12" s="169" customFormat="1" x14ac:dyDescent="0.25">
      <c r="A6" s="1086"/>
      <c r="B6" s="854" t="s">
        <v>5</v>
      </c>
      <c r="C6" s="594"/>
      <c r="D6" s="888" t="s">
        <v>9</v>
      </c>
      <c r="E6" s="594"/>
      <c r="F6" s="888" t="s">
        <v>13</v>
      </c>
      <c r="G6" s="594"/>
      <c r="H6" s="888" t="s">
        <v>13</v>
      </c>
      <c r="I6" s="594"/>
      <c r="J6" s="888" t="s">
        <v>13</v>
      </c>
    </row>
    <row r="7" spans="1:12" s="169" customFormat="1" ht="12.6" thickBot="1" x14ac:dyDescent="0.3">
      <c r="A7" s="31">
        <v>1</v>
      </c>
      <c r="B7" s="210">
        <v>2</v>
      </c>
      <c r="D7" s="211">
        <v>3</v>
      </c>
      <c r="F7" s="617">
        <v>4</v>
      </c>
      <c r="H7" s="211">
        <v>5</v>
      </c>
      <c r="J7" s="211">
        <v>6</v>
      </c>
    </row>
    <row r="8" spans="1:12" ht="23.4" thickBot="1" x14ac:dyDescent="0.3">
      <c r="A8" s="404" t="s">
        <v>340</v>
      </c>
      <c r="B8" s="155">
        <f>MAX(B9,B10,B45)</f>
        <v>0</v>
      </c>
      <c r="D8" s="155">
        <f>MAX(D9,D10,D45,D11)</f>
        <v>0</v>
      </c>
      <c r="F8" s="155">
        <f>MAX(F9,F10,F45,F11)</f>
        <v>0</v>
      </c>
      <c r="H8" s="155">
        <f>MAX(H9,H10,H45,H11)</f>
        <v>0</v>
      </c>
      <c r="J8" s="155">
        <f>MAX(J9,J10,J45,J11)</f>
        <v>0</v>
      </c>
    </row>
    <row r="9" spans="1:12" s="181" customFormat="1" ht="13.2" x14ac:dyDescent="0.25">
      <c r="A9" s="402" t="s">
        <v>341</v>
      </c>
      <c r="B9" s="403">
        <f>IF((1.5*B13+B14-B15)&gt;700000,700000*0.18+(1.5*B13+B14-B15-700000)*0.16,(1.5*B13+B14-B15)*0.18)*B16</f>
        <v>0</v>
      </c>
      <c r="D9" s="610">
        <f>IF((1.5*D13+D14-D15)&gt;700000,700000*0.18+(1.5*D13+D14-D15-700000)*0.16,(1.5*D13+D14-D15)*0.18)*D16</f>
        <v>0</v>
      </c>
      <c r="F9" s="610">
        <f>IF((1.5*F13+F14-F15)&gt;700000,700000*0.18+(1.5*F13+F14-F15-700000)*0.16,(1.5*F13+F14-F15)*0.18)*F16</f>
        <v>0</v>
      </c>
      <c r="H9" s="610">
        <f>IF((1.5*H13+H14-H15)&gt;700000,700000*0.18+(1.5*H13+H14-H15-700000)*0.16,(1.5*H13+H14-H15)*0.18)*H16</f>
        <v>0</v>
      </c>
      <c r="J9" s="610">
        <f>IF((1.5*J13+J14-J15)&gt;700000,700000*0.18+(1.5*J13+J14-J15-700000)*0.16,(1.5*J13+J14-J15)*0.18)*J16</f>
        <v>0</v>
      </c>
    </row>
    <row r="10" spans="1:12" s="181" customFormat="1" ht="13.2" x14ac:dyDescent="0.25">
      <c r="A10" s="401" t="s">
        <v>342</v>
      </c>
      <c r="B10" s="400">
        <f>IF((1.5*B31+B38)/3&gt;300000,300000*0.26+((1.5*B31+B38)/3-300000)*0.23,((1.5*B31+B38)/3)*0.26)*B16</f>
        <v>0</v>
      </c>
      <c r="D10" s="611">
        <f>IF((1.5*D31+D38)/3&gt;300000,300000*0.26+((1.5*D31+D38)/3-300000)*0.23,((1.5*D31+D38)/3)*0.26)*D16</f>
        <v>0</v>
      </c>
      <c r="F10" s="611">
        <f>IF((1.5*F31+F38)/3&gt;300000,300000*0.26+((1.5*F31+F38)/3-300000)*0.23,((1.5*F31+F38)/3)*0.26)*F16</f>
        <v>0</v>
      </c>
      <c r="H10" s="611">
        <f>IF((1.5*H31+H38)/3&gt;300000,300000*0.26+((1.5*H31+H38)/3-300000)*0.23,((1.5*H31+H38)/3)*0.26)*H16</f>
        <v>0</v>
      </c>
      <c r="J10" s="611">
        <f>IF((1.5*J31+J38)/3&gt;300000,300000*0.26+((1.5*J31+J38)/3-300000)*0.23,((1.5*J31+J38)/3)*0.26)*J16</f>
        <v>0</v>
      </c>
    </row>
    <row r="11" spans="1:12" s="181" customFormat="1" ht="13.2" x14ac:dyDescent="0.25">
      <c r="A11" s="401" t="s">
        <v>653</v>
      </c>
      <c r="B11" s="400"/>
      <c r="D11" s="611">
        <f>IFERROR(IF((D24+D23-D29-D30)/(B24+B23-B30-B29)&gt;1,1,(D24+D23-D29-D30)/(B24+B23-B30-B29))*B8,0)</f>
        <v>0</v>
      </c>
      <c r="F11" s="611">
        <f>IFERROR(IF((F24+F23-F29-F30)/(D24+D23-D30-D29)&gt;1,1,(F24+F23-F29-F30)/(D24+D23-D30-D29))*D8,0)</f>
        <v>0</v>
      </c>
      <c r="H11" s="611">
        <f>IFERROR(IF((H24+H23-H29-H30)/(F24+F23-F30-F29)&gt;1,1,(H24+H23-H29-H30)/(F24+F23-F30-F29))*F8,0)</f>
        <v>0</v>
      </c>
      <c r="J11" s="611">
        <f>IFERROR(IF((J24+J23-J29-J30)/(H24+H23-H30-H29)&gt;1,1,(J24+J23-J29-J30)/(H24+H23-H30-H29))*H8,0)</f>
        <v>0</v>
      </c>
    </row>
    <row r="12" spans="1:12" s="181" customFormat="1" x14ac:dyDescent="0.25">
      <c r="A12" s="397" t="s">
        <v>343</v>
      </c>
      <c r="B12" s="399">
        <f>SUM(B13:B14)</f>
        <v>0</v>
      </c>
      <c r="D12" s="612">
        <f>SUM(D13:D14)</f>
        <v>0</v>
      </c>
      <c r="F12" s="612">
        <f>SUM(F13:F14)</f>
        <v>0</v>
      </c>
      <c r="H12" s="612">
        <f>SUM(H13:H14)</f>
        <v>0</v>
      </c>
      <c r="J12" s="612">
        <f>SUM(J13:J14)</f>
        <v>0</v>
      </c>
    </row>
    <row r="13" spans="1:12" s="181" customFormat="1" ht="24" x14ac:dyDescent="0.25">
      <c r="A13" s="262" t="s">
        <v>344</v>
      </c>
      <c r="B13" s="261"/>
      <c r="D13" s="613"/>
      <c r="F13" s="613"/>
      <c r="H13" s="613"/>
      <c r="J13" s="613"/>
    </row>
    <row r="14" spans="1:12" s="181" customFormat="1" ht="24" x14ac:dyDescent="0.25">
      <c r="A14" s="262" t="s">
        <v>345</v>
      </c>
      <c r="B14" s="263"/>
      <c r="D14" s="614"/>
      <c r="F14" s="614"/>
      <c r="H14" s="614"/>
      <c r="J14" s="614"/>
    </row>
    <row r="15" spans="1:12" s="181" customFormat="1" x14ac:dyDescent="0.25">
      <c r="A15" s="262" t="s">
        <v>346</v>
      </c>
      <c r="B15" s="263"/>
      <c r="D15" s="614"/>
      <c r="F15" s="614"/>
      <c r="H15" s="614"/>
      <c r="J15" s="614"/>
    </row>
    <row r="16" spans="1:12" s="181" customFormat="1" x14ac:dyDescent="0.25">
      <c r="A16" s="397" t="s">
        <v>347</v>
      </c>
      <c r="B16" s="398">
        <f>IF(B17=0,1,IF(B18/B17&gt;1,1,IF(B18/B17&lt;0.5,0.5,B18/B17)))</f>
        <v>1</v>
      </c>
      <c r="D16" s="615">
        <f>IF(D17=0,1,IF(D18/D17&gt;1,1,IF(D18/D17&lt;0.5,0.5,D18/D17)))</f>
        <v>1</v>
      </c>
      <c r="F16" s="615">
        <f>IF(F17=0,1,IF(F18/F17&gt;1,1,IF(F18/F17&lt;0.5,0.5,F18/F17)))</f>
        <v>1</v>
      </c>
      <c r="H16" s="615">
        <f>IF(H17=0,1,IF(H18/H17&gt;1,1,IF(H18/H17&lt;0.5,0.5,H18/H17)))</f>
        <v>1</v>
      </c>
      <c r="J16" s="615">
        <f>IF(J17=0,1,IF(J18/J17&gt;1,1,IF(J18/J17&lt;0.5,0.5,J18/J17)))</f>
        <v>1</v>
      </c>
    </row>
    <row r="17" spans="1:10" s="179" customFormat="1" x14ac:dyDescent="0.2">
      <c r="A17" s="397" t="s">
        <v>348</v>
      </c>
      <c r="B17" s="398">
        <f>B19+B20+(B23-B21)+(B24-B22)</f>
        <v>0</v>
      </c>
      <c r="D17" s="615">
        <f>D19+D20+(D23-D21)+(D24-D22)</f>
        <v>0</v>
      </c>
      <c r="F17" s="615">
        <f>F19+F20+(F23-F21)+(F24-F22)</f>
        <v>0</v>
      </c>
      <c r="H17" s="615">
        <f>H19+H20+(H23-H21)+(H24-H22)</f>
        <v>0</v>
      </c>
      <c r="J17" s="615">
        <f>J19+J20+(J23-J21)+(J24-J22)</f>
        <v>0</v>
      </c>
    </row>
    <row r="18" spans="1:10" x14ac:dyDescent="0.25">
      <c r="A18" s="397" t="s">
        <v>349</v>
      </c>
      <c r="B18" s="398">
        <f>B17-B25-B26-(B29-B27)-(B30-B28)</f>
        <v>0</v>
      </c>
      <c r="D18" s="615">
        <f>D17-D25-D26-(D29-D27)-(D30-D28)</f>
        <v>0</v>
      </c>
      <c r="F18" s="615">
        <f>F17-F25-F26-(F29-F27)-(F30-F28)</f>
        <v>0</v>
      </c>
      <c r="H18" s="615">
        <f>H17-H25-H26-(H29-H27)-(H30-H28)</f>
        <v>0</v>
      </c>
      <c r="J18" s="615">
        <f>J17-J25-J26-(J29-J27)-(J30-J28)</f>
        <v>0</v>
      </c>
    </row>
    <row r="19" spans="1:10" s="189" customFormat="1" x14ac:dyDescent="0.25">
      <c r="A19" s="262" t="s">
        <v>350</v>
      </c>
      <c r="B19" s="263"/>
      <c r="D19" s="614"/>
      <c r="F19" s="614"/>
      <c r="H19" s="614"/>
      <c r="J19" s="614"/>
    </row>
    <row r="20" spans="1:10" s="189" customFormat="1" x14ac:dyDescent="0.25">
      <c r="A20" s="262" t="s">
        <v>351</v>
      </c>
      <c r="B20" s="263"/>
      <c r="D20" s="614"/>
      <c r="F20" s="614"/>
      <c r="H20" s="614"/>
      <c r="J20" s="614"/>
    </row>
    <row r="21" spans="1:10" ht="36" x14ac:dyDescent="0.25">
      <c r="A21" s="504" t="s">
        <v>711</v>
      </c>
      <c r="B21" s="263"/>
      <c r="D21" s="614"/>
      <c r="F21" s="614"/>
      <c r="H21" s="614"/>
      <c r="J21" s="614"/>
    </row>
    <row r="22" spans="1:10" ht="36" x14ac:dyDescent="0.25">
      <c r="A22" s="504" t="s">
        <v>712</v>
      </c>
      <c r="B22" s="263"/>
      <c r="D22" s="614"/>
      <c r="F22" s="614"/>
      <c r="H22" s="614"/>
      <c r="J22" s="614"/>
    </row>
    <row r="23" spans="1:10" s="181" customFormat="1" ht="36" x14ac:dyDescent="0.25">
      <c r="A23" s="504" t="s">
        <v>713</v>
      </c>
      <c r="B23" s="263"/>
      <c r="D23" s="614"/>
      <c r="F23" s="614"/>
      <c r="H23" s="614"/>
      <c r="J23" s="614"/>
    </row>
    <row r="24" spans="1:10" s="181" customFormat="1" ht="36" x14ac:dyDescent="0.25">
      <c r="A24" s="504" t="s">
        <v>786</v>
      </c>
      <c r="B24" s="263"/>
      <c r="D24" s="614"/>
      <c r="F24" s="614"/>
      <c r="H24" s="614"/>
      <c r="J24" s="614"/>
    </row>
    <row r="25" spans="1:10" s="181" customFormat="1" x14ac:dyDescent="0.25">
      <c r="A25" s="504" t="s">
        <v>352</v>
      </c>
      <c r="B25" s="263"/>
      <c r="D25" s="614"/>
      <c r="F25" s="614"/>
      <c r="H25" s="614"/>
      <c r="J25" s="614"/>
    </row>
    <row r="26" spans="1:10" s="179" customFormat="1" x14ac:dyDescent="0.25">
      <c r="A26" s="504" t="s">
        <v>353</v>
      </c>
      <c r="B26" s="263"/>
      <c r="D26" s="614"/>
      <c r="F26" s="614"/>
      <c r="H26" s="614"/>
      <c r="I26" s="181"/>
      <c r="J26" s="614"/>
    </row>
    <row r="27" spans="1:10" ht="24" x14ac:dyDescent="0.25">
      <c r="A27" s="504" t="s">
        <v>714</v>
      </c>
      <c r="B27" s="263"/>
      <c r="D27" s="614"/>
      <c r="F27" s="614"/>
      <c r="H27" s="614"/>
      <c r="I27" s="181"/>
      <c r="J27" s="614"/>
    </row>
    <row r="28" spans="1:10" s="189" customFormat="1" ht="24" x14ac:dyDescent="0.25">
      <c r="A28" s="504" t="s">
        <v>715</v>
      </c>
      <c r="B28" s="263"/>
      <c r="D28" s="614"/>
      <c r="F28" s="614"/>
      <c r="H28" s="614"/>
      <c r="I28" s="181"/>
      <c r="J28" s="614"/>
    </row>
    <row r="29" spans="1:10" s="189" customFormat="1" ht="24" x14ac:dyDescent="0.25">
      <c r="A29" s="504" t="s">
        <v>716</v>
      </c>
      <c r="B29" s="263"/>
      <c r="D29" s="614"/>
      <c r="F29" s="614"/>
      <c r="H29" s="614"/>
      <c r="I29" s="181"/>
      <c r="J29" s="614"/>
    </row>
    <row r="30" spans="1:10" ht="24" x14ac:dyDescent="0.25">
      <c r="A30" s="504" t="s">
        <v>717</v>
      </c>
      <c r="B30" s="263"/>
      <c r="D30" s="614"/>
      <c r="F30" s="614"/>
      <c r="H30" s="614"/>
      <c r="I30" s="181"/>
      <c r="J30" s="614"/>
    </row>
    <row r="31" spans="1:10" x14ac:dyDescent="0.25">
      <c r="A31" s="397" t="s">
        <v>354</v>
      </c>
      <c r="B31" s="398">
        <f>B32+B33+(B34-B35)+(B36-B37)</f>
        <v>0</v>
      </c>
      <c r="D31" s="615">
        <f>D32+D33+(D34-D35)+(D36-D37)</f>
        <v>0</v>
      </c>
      <c r="F31" s="615">
        <f>F32+F33+(F34-F35)+(F36-F37)</f>
        <v>0</v>
      </c>
      <c r="H31" s="615">
        <f>H32+H33+(H34-H35)+(H36-H37)</f>
        <v>0</v>
      </c>
      <c r="I31" s="181"/>
      <c r="J31" s="615">
        <f>J32+J33+(J34-J35)+(J36-J37)</f>
        <v>0</v>
      </c>
    </row>
    <row r="32" spans="1:10" s="181" customFormat="1" outlineLevel="1" x14ac:dyDescent="0.25">
      <c r="A32" s="262" t="s">
        <v>355</v>
      </c>
      <c r="B32" s="263"/>
      <c r="D32" s="614"/>
      <c r="F32" s="614"/>
      <c r="H32" s="614"/>
      <c r="J32" s="614"/>
    </row>
    <row r="33" spans="1:13" s="181" customFormat="1" outlineLevel="1" x14ac:dyDescent="0.25">
      <c r="A33" s="262" t="s">
        <v>356</v>
      </c>
      <c r="B33" s="263"/>
      <c r="D33" s="614"/>
      <c r="F33" s="614"/>
      <c r="H33" s="614"/>
      <c r="J33" s="614"/>
    </row>
    <row r="34" spans="1:13" s="181" customFormat="1" ht="36" outlineLevel="1" x14ac:dyDescent="0.3">
      <c r="A34" s="504" t="s">
        <v>718</v>
      </c>
      <c r="B34" s="263"/>
      <c r="D34" s="614"/>
      <c r="F34" s="614"/>
      <c r="H34" s="614"/>
      <c r="J34" s="614"/>
      <c r="M34" s="503"/>
    </row>
    <row r="35" spans="1:13" s="181" customFormat="1" ht="36" outlineLevel="1" x14ac:dyDescent="0.25">
      <c r="A35" s="504" t="s">
        <v>719</v>
      </c>
      <c r="B35" s="263"/>
      <c r="D35" s="614"/>
      <c r="F35" s="614"/>
      <c r="H35" s="614"/>
      <c r="J35" s="614"/>
    </row>
    <row r="36" spans="1:13" s="181" customFormat="1" ht="36" outlineLevel="1" x14ac:dyDescent="0.25">
      <c r="A36" s="504" t="s">
        <v>720</v>
      </c>
      <c r="B36" s="263"/>
      <c r="D36" s="614"/>
      <c r="F36" s="614"/>
      <c r="H36" s="614"/>
      <c r="J36" s="614"/>
    </row>
    <row r="37" spans="1:13" s="179" customFormat="1" ht="36" x14ac:dyDescent="0.25">
      <c r="A37" s="504" t="s">
        <v>721</v>
      </c>
      <c r="B37" s="263"/>
      <c r="D37" s="614"/>
      <c r="F37" s="614"/>
      <c r="H37" s="614"/>
      <c r="I37" s="181"/>
      <c r="J37" s="614"/>
    </row>
    <row r="38" spans="1:13" x14ac:dyDescent="0.25">
      <c r="A38" s="397" t="s">
        <v>357</v>
      </c>
      <c r="B38" s="398">
        <f>B39+B40+(B41-B42)+(B43-B44)</f>
        <v>0</v>
      </c>
      <c r="D38" s="615">
        <f>D39+D40+(D41-D42)+(D43-D44)</f>
        <v>0</v>
      </c>
      <c r="F38" s="615">
        <f>F39+F40+(F41-F42)+(F43-F44)</f>
        <v>0</v>
      </c>
      <c r="H38" s="615">
        <f>H39+H40+(H41-H42)+(H43-H44)</f>
        <v>0</v>
      </c>
      <c r="I38" s="181"/>
      <c r="J38" s="615">
        <f>J39+J40+(J41-J42)+(J43-J44)</f>
        <v>0</v>
      </c>
    </row>
    <row r="39" spans="1:13" s="189" customFormat="1" ht="24" outlineLevel="2" x14ac:dyDescent="0.25">
      <c r="A39" s="262" t="s">
        <v>358</v>
      </c>
      <c r="B39" s="263"/>
      <c r="D39" s="614"/>
      <c r="F39" s="614"/>
      <c r="H39" s="614"/>
      <c r="I39" s="181"/>
      <c r="J39" s="614"/>
    </row>
    <row r="40" spans="1:13" s="189" customFormat="1" ht="24" outlineLevel="2" x14ac:dyDescent="0.25">
      <c r="A40" s="262" t="s">
        <v>359</v>
      </c>
      <c r="B40" s="263"/>
      <c r="D40" s="614"/>
      <c r="F40" s="614"/>
      <c r="H40" s="614"/>
      <c r="I40" s="181"/>
      <c r="J40" s="614"/>
    </row>
    <row r="41" spans="1:13" ht="36" outlineLevel="2" x14ac:dyDescent="0.25">
      <c r="A41" s="504" t="s">
        <v>722</v>
      </c>
      <c r="B41" s="263"/>
      <c r="D41" s="614"/>
      <c r="F41" s="614"/>
      <c r="H41" s="614"/>
      <c r="I41" s="181"/>
      <c r="J41" s="614"/>
    </row>
    <row r="42" spans="1:13" ht="36" outlineLevel="2" x14ac:dyDescent="0.25">
      <c r="A42" s="504" t="s">
        <v>723</v>
      </c>
      <c r="B42" s="263"/>
      <c r="D42" s="614"/>
      <c r="F42" s="614"/>
      <c r="H42" s="614"/>
      <c r="I42" s="181"/>
      <c r="J42" s="614"/>
    </row>
    <row r="43" spans="1:13" ht="36" outlineLevel="2" x14ac:dyDescent="0.25">
      <c r="A43" s="504" t="s">
        <v>792</v>
      </c>
      <c r="B43" s="263"/>
      <c r="D43" s="614"/>
      <c r="F43" s="614"/>
      <c r="H43" s="614"/>
      <c r="I43" s="181"/>
      <c r="J43" s="614"/>
    </row>
    <row r="44" spans="1:13" ht="36.6" outlineLevel="2" thickBot="1" x14ac:dyDescent="0.3">
      <c r="A44" s="504" t="s">
        <v>724</v>
      </c>
      <c r="B44" s="263"/>
      <c r="D44" s="614"/>
      <c r="F44" s="614"/>
      <c r="H44" s="614"/>
      <c r="I44" s="181"/>
      <c r="J44" s="614"/>
    </row>
    <row r="45" spans="1:13" ht="23.4" thickBot="1" x14ac:dyDescent="0.3">
      <c r="A45" s="259" t="s">
        <v>725</v>
      </c>
      <c r="B45" s="516"/>
      <c r="D45" s="616"/>
      <c r="F45" s="616"/>
      <c r="H45" s="616"/>
      <c r="I45" s="181"/>
      <c r="J45" s="616"/>
    </row>
    <row r="46" spans="1:13" collapsed="1" x14ac:dyDescent="0.25">
      <c r="I46" s="181"/>
    </row>
    <row r="47" spans="1:13" x14ac:dyDescent="0.25">
      <c r="I47" s="181"/>
    </row>
    <row r="48" spans="1:13" x14ac:dyDescent="0.25">
      <c r="I48" s="181"/>
    </row>
    <row r="49" spans="9:9" x14ac:dyDescent="0.25">
      <c r="I49" s="181"/>
    </row>
    <row r="50" spans="9:9" x14ac:dyDescent="0.25">
      <c r="I50" s="181"/>
    </row>
    <row r="51" spans="9:9" x14ac:dyDescent="0.25">
      <c r="I51" s="181"/>
    </row>
    <row r="52" spans="9:9" x14ac:dyDescent="0.25">
      <c r="I52" s="181"/>
    </row>
    <row r="53" spans="9:9" x14ac:dyDescent="0.25">
      <c r="I53" s="181"/>
    </row>
    <row r="54" spans="9:9" x14ac:dyDescent="0.25">
      <c r="I54" s="181"/>
    </row>
    <row r="55" spans="9:9" x14ac:dyDescent="0.25">
      <c r="I55" s="181"/>
    </row>
    <row r="56" spans="9:9" x14ac:dyDescent="0.25">
      <c r="I56" s="181"/>
    </row>
    <row r="57" spans="9:9" x14ac:dyDescent="0.25">
      <c r="I57" s="181"/>
    </row>
    <row r="58" spans="9:9" x14ac:dyDescent="0.25">
      <c r="I58" s="181"/>
    </row>
    <row r="59" spans="9:9" x14ac:dyDescent="0.25">
      <c r="I59" s="181"/>
    </row>
    <row r="60" spans="9:9" x14ac:dyDescent="0.25">
      <c r="I60" s="181"/>
    </row>
    <row r="61" spans="9:9" x14ac:dyDescent="0.25">
      <c r="I61" s="181"/>
    </row>
    <row r="62" spans="9:9" x14ac:dyDescent="0.25">
      <c r="I62" s="181"/>
    </row>
    <row r="63" spans="9:9" x14ac:dyDescent="0.25">
      <c r="I63" s="181"/>
    </row>
    <row r="64" spans="9:9" x14ac:dyDescent="0.25">
      <c r="I64" s="181"/>
    </row>
    <row r="65" spans="9:9" x14ac:dyDescent="0.25">
      <c r="I65" s="181"/>
    </row>
    <row r="66" spans="9:9" x14ac:dyDescent="0.25">
      <c r="I66" s="181"/>
    </row>
    <row r="67" spans="9:9" x14ac:dyDescent="0.25">
      <c r="I67" s="181"/>
    </row>
    <row r="68" spans="9:9" x14ac:dyDescent="0.25">
      <c r="I68" s="181"/>
    </row>
    <row r="69" spans="9:9" x14ac:dyDescent="0.25">
      <c r="I69" s="181"/>
    </row>
    <row r="70" spans="9:9" x14ac:dyDescent="0.25">
      <c r="I70" s="181"/>
    </row>
    <row r="71" spans="9:9" x14ac:dyDescent="0.25">
      <c r="I71" s="181"/>
    </row>
    <row r="72" spans="9:9" x14ac:dyDescent="0.25">
      <c r="I72" s="181"/>
    </row>
    <row r="73" spans="9:9" x14ac:dyDescent="0.25">
      <c r="I73" s="181"/>
    </row>
    <row r="74" spans="9:9" x14ac:dyDescent="0.25">
      <c r="I74" s="181"/>
    </row>
    <row r="75" spans="9:9" x14ac:dyDescent="0.25">
      <c r="I75" s="181"/>
    </row>
    <row r="76" spans="9:9" x14ac:dyDescent="0.25">
      <c r="I76" s="181"/>
    </row>
    <row r="77" spans="9:9" x14ac:dyDescent="0.25">
      <c r="I77" s="181"/>
    </row>
    <row r="78" spans="9:9" x14ac:dyDescent="0.25">
      <c r="I78" s="181"/>
    </row>
    <row r="79" spans="9:9" x14ac:dyDescent="0.25">
      <c r="I79" s="181"/>
    </row>
    <row r="80" spans="9:9" x14ac:dyDescent="0.25">
      <c r="I80" s="181"/>
    </row>
    <row r="81" spans="9:9" x14ac:dyDescent="0.25">
      <c r="I81" s="181"/>
    </row>
    <row r="82" spans="9:9" x14ac:dyDescent="0.25">
      <c r="I82" s="181"/>
    </row>
    <row r="83" spans="9:9" x14ac:dyDescent="0.25">
      <c r="I83" s="181"/>
    </row>
    <row r="84" spans="9:9" x14ac:dyDescent="0.25">
      <c r="I84" s="181"/>
    </row>
    <row r="85" spans="9:9" x14ac:dyDescent="0.25">
      <c r="I85" s="181"/>
    </row>
    <row r="86" spans="9:9" x14ac:dyDescent="0.25">
      <c r="I86" s="181"/>
    </row>
    <row r="87" spans="9:9" x14ac:dyDescent="0.25">
      <c r="I87" s="181"/>
    </row>
    <row r="88" spans="9:9" x14ac:dyDescent="0.25">
      <c r="I88" s="181"/>
    </row>
    <row r="89" spans="9:9" x14ac:dyDescent="0.25">
      <c r="I89" s="181"/>
    </row>
  </sheetData>
  <mergeCells count="1">
    <mergeCell ref="A4:A6"/>
  </mergeCells>
  <dataValidations disablePrompts="1" count="1">
    <dataValidation type="list" allowBlank="1" showInputMessage="1" showErrorMessage="1" sqref="C32 E32 G32">
      <formula1>$L$2:$L$3</formula1>
    </dataValidation>
  </dataValidations>
  <pageMargins left="1.1811023622047245" right="0.39370078740157483" top="0.39370078740157483" bottom="1.1811023622047245" header="0.31496062992125984" footer="0.31496062992125984"/>
  <pageSetup paperSize="9" scale="44"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19"/>
  <sheetViews>
    <sheetView view="pageBreakPreview" zoomScale="60" zoomScaleNormal="85" workbookViewId="0">
      <selection activeCell="J11" sqref="J11"/>
    </sheetView>
  </sheetViews>
  <sheetFormatPr defaultColWidth="8.88671875" defaultRowHeight="12" x14ac:dyDescent="0.25"/>
  <cols>
    <col min="1" max="1" width="68.88671875" style="178" customWidth="1"/>
    <col min="2" max="2" width="23.44140625" style="178" customWidth="1"/>
    <col min="3" max="3" width="3.109375" style="178" customWidth="1"/>
    <col min="4" max="4" width="23.44140625" style="178" customWidth="1"/>
    <col min="5" max="5" width="2.6640625" style="178" customWidth="1"/>
    <col min="6" max="6" width="23.44140625" style="178" customWidth="1"/>
    <col min="7" max="7" width="3.109375" style="178" customWidth="1"/>
    <col min="8" max="8" width="23.44140625" style="178" customWidth="1"/>
    <col min="9" max="9" width="3.109375" style="178" customWidth="1"/>
    <col min="10" max="10" width="23.44140625" style="178" customWidth="1"/>
    <col min="11" max="16384" width="8.88671875" style="178"/>
  </cols>
  <sheetData>
    <row r="1" spans="1:10" ht="42" customHeight="1" x14ac:dyDescent="0.25">
      <c r="I1" s="1042" t="s">
        <v>810</v>
      </c>
      <c r="J1" s="1042"/>
    </row>
    <row r="2" spans="1:10" ht="22.8" x14ac:dyDescent="0.25">
      <c r="A2" s="805" t="s">
        <v>797</v>
      </c>
      <c r="D2" s="265"/>
      <c r="E2" s="265"/>
      <c r="F2" s="265"/>
      <c r="G2" s="265"/>
      <c r="H2" s="265"/>
      <c r="I2" s="265"/>
    </row>
    <row r="3" spans="1:10" ht="12.6" thickBot="1" x14ac:dyDescent="0.3">
      <c r="A3" s="181"/>
    </row>
    <row r="4" spans="1:10" ht="42" customHeight="1" x14ac:dyDescent="0.25">
      <c r="A4" s="1044" t="s">
        <v>747</v>
      </c>
      <c r="B4" s="822" t="str">
        <f>+'14_SCR+MCR'!B4</f>
        <v>попередній рік</v>
      </c>
      <c r="C4" s="665"/>
      <c r="D4" s="702" t="str">
        <f>+'14_SCR+MCR'!D4</f>
        <v>рік, в якому подається План діяльності</v>
      </c>
      <c r="E4" s="594"/>
      <c r="F4" s="701" t="s">
        <v>10</v>
      </c>
      <c r="G4" s="594"/>
      <c r="H4" s="701" t="s">
        <v>11</v>
      </c>
      <c r="I4" s="594"/>
      <c r="J4" s="701" t="s">
        <v>12</v>
      </c>
    </row>
    <row r="5" spans="1:10" x14ac:dyDescent="0.25">
      <c r="A5" s="1046"/>
      <c r="B5" s="864">
        <v>44926</v>
      </c>
      <c r="C5" s="594"/>
      <c r="D5" s="867">
        <v>44926</v>
      </c>
      <c r="E5" s="594"/>
      <c r="F5" s="867">
        <f>+D5</f>
        <v>44926</v>
      </c>
      <c r="G5" s="594"/>
      <c r="H5" s="867">
        <f>+F5</f>
        <v>44926</v>
      </c>
      <c r="I5" s="594"/>
      <c r="J5" s="867">
        <f>+H5</f>
        <v>44926</v>
      </c>
    </row>
    <row r="6" spans="1:10" ht="21" customHeight="1" x14ac:dyDescent="0.25">
      <c r="A6" s="1046"/>
      <c r="B6" s="854" t="s">
        <v>5</v>
      </c>
      <c r="C6" s="594"/>
      <c r="D6" s="888" t="s">
        <v>9</v>
      </c>
      <c r="E6" s="594"/>
      <c r="F6" s="888" t="s">
        <v>13</v>
      </c>
      <c r="G6" s="594"/>
      <c r="H6" s="888" t="s">
        <v>13</v>
      </c>
      <c r="I6" s="594"/>
      <c r="J6" s="888" t="s">
        <v>13</v>
      </c>
    </row>
    <row r="7" spans="1:10" x14ac:dyDescent="0.25">
      <c r="A7" s="755">
        <v>1</v>
      </c>
      <c r="B7" s="210">
        <v>2</v>
      </c>
      <c r="C7" s="169"/>
      <c r="D7" s="211">
        <v>3</v>
      </c>
      <c r="E7" s="169"/>
      <c r="F7" s="756">
        <v>4</v>
      </c>
      <c r="G7" s="169"/>
      <c r="H7" s="211">
        <v>5</v>
      </c>
      <c r="I7" s="169"/>
      <c r="J7" s="211">
        <v>6</v>
      </c>
    </row>
    <row r="8" spans="1:10" ht="31.8" customHeight="1" x14ac:dyDescent="0.25">
      <c r="A8" s="266" t="s">
        <v>361</v>
      </c>
      <c r="B8" s="267">
        <f>'10_Сapital'!B49</f>
        <v>0</v>
      </c>
      <c r="D8" s="267">
        <f>'10_Сapital'!D49</f>
        <v>0</v>
      </c>
      <c r="F8" s="267">
        <f>'10_Сapital'!F49</f>
        <v>0</v>
      </c>
      <c r="H8" s="267">
        <f>'10_Сapital'!H49</f>
        <v>0</v>
      </c>
      <c r="J8" s="267">
        <f>'10_Сapital'!J49</f>
        <v>0</v>
      </c>
    </row>
    <row r="9" spans="1:10" ht="31.8" customHeight="1" x14ac:dyDescent="0.25">
      <c r="A9" s="662" t="s">
        <v>726</v>
      </c>
      <c r="B9" s="267">
        <f>'14_SCR+MCR'!B8</f>
        <v>0</v>
      </c>
      <c r="C9" s="181"/>
      <c r="D9" s="267">
        <f>'14_SCR+MCR'!D8</f>
        <v>0</v>
      </c>
      <c r="E9" s="181"/>
      <c r="F9" s="267">
        <f>'14_SCR+MCR'!F8</f>
        <v>0</v>
      </c>
      <c r="G9" s="181"/>
      <c r="H9" s="267">
        <f>'14_SCR+MCR'!H8</f>
        <v>0</v>
      </c>
      <c r="I9" s="181"/>
      <c r="J9" s="267">
        <f>'14_SCR+MCR'!J8</f>
        <v>0</v>
      </c>
    </row>
    <row r="10" spans="1:10" ht="31.8" customHeight="1" x14ac:dyDescent="0.25">
      <c r="A10" s="247" t="s">
        <v>362</v>
      </c>
      <c r="B10" s="267">
        <f>+B8-B9</f>
        <v>0</v>
      </c>
      <c r="C10" s="181"/>
      <c r="D10" s="267">
        <f>+D8-D9</f>
        <v>0</v>
      </c>
      <c r="E10" s="181"/>
      <c r="F10" s="267">
        <f>+F8-F9</f>
        <v>0</v>
      </c>
      <c r="G10" s="181"/>
      <c r="H10" s="267">
        <f>+H8-H9</f>
        <v>0</v>
      </c>
      <c r="I10" s="181"/>
      <c r="J10" s="267">
        <f>+J8-J9</f>
        <v>0</v>
      </c>
    </row>
    <row r="11" spans="1:10" ht="31.8" customHeight="1" thickBot="1" x14ac:dyDescent="0.3">
      <c r="A11" s="264" t="s">
        <v>363</v>
      </c>
      <c r="B11" s="268">
        <f>IFERROR(+B8/B9-1,0)</f>
        <v>0</v>
      </c>
      <c r="C11" s="181"/>
      <c r="D11" s="268">
        <f>IFERROR(+D8/D9-1,0)</f>
        <v>0</v>
      </c>
      <c r="E11" s="181"/>
      <c r="F11" s="268">
        <f>IFERROR(+F8/F9-1,0)</f>
        <v>0</v>
      </c>
      <c r="G11" s="181"/>
      <c r="H11" s="268">
        <f>IFERROR(+H8/H9-1,0)</f>
        <v>0</v>
      </c>
      <c r="I11" s="181"/>
      <c r="J11" s="268">
        <f>IFERROR(+J8/J9-1,0)</f>
        <v>0</v>
      </c>
    </row>
    <row r="12" spans="1:10" ht="31.8" customHeight="1" x14ac:dyDescent="0.25">
      <c r="A12" s="248" t="s">
        <v>364</v>
      </c>
      <c r="B12" s="267">
        <f>'10_Сapital'!B53</f>
        <v>0</v>
      </c>
      <c r="C12" s="181"/>
      <c r="D12" s="267">
        <f>'10_Сapital'!D53</f>
        <v>0</v>
      </c>
      <c r="E12" s="181"/>
      <c r="F12" s="267">
        <f>'10_Сapital'!F53</f>
        <v>0</v>
      </c>
      <c r="G12" s="181"/>
      <c r="H12" s="267">
        <f>'10_Сapital'!H53</f>
        <v>0</v>
      </c>
      <c r="I12" s="181"/>
      <c r="J12" s="267">
        <f>'10_Сapital'!J53</f>
        <v>0</v>
      </c>
    </row>
    <row r="13" spans="1:10" ht="31.8" customHeight="1" x14ac:dyDescent="0.25">
      <c r="A13" s="663" t="s">
        <v>727</v>
      </c>
      <c r="B13" s="267">
        <f>MAX('14_SCR+MCR'!B45,'14_SCR+MCR'!B8/3)</f>
        <v>0</v>
      </c>
      <c r="C13" s="181"/>
      <c r="D13" s="267">
        <f>MAX('14_SCR+MCR'!D45,'14_SCR+MCR'!D8/3)</f>
        <v>0</v>
      </c>
      <c r="E13" s="181"/>
      <c r="F13" s="267">
        <f>MAX('14_SCR+MCR'!F45,'14_SCR+MCR'!F8/3)</f>
        <v>0</v>
      </c>
      <c r="G13" s="181"/>
      <c r="H13" s="267">
        <f>MAX('14_SCR+MCR'!H45,'14_SCR+MCR'!H8/3)</f>
        <v>0</v>
      </c>
      <c r="I13" s="181"/>
      <c r="J13" s="267">
        <f>MAX('14_SCR+MCR'!J45,'14_SCR+MCR'!J8/3)</f>
        <v>0</v>
      </c>
    </row>
    <row r="14" spans="1:10" ht="31.8" customHeight="1" x14ac:dyDescent="0.25">
      <c r="A14" s="247" t="s">
        <v>365</v>
      </c>
      <c r="B14" s="267">
        <f>+B12-B13</f>
        <v>0</v>
      </c>
      <c r="C14" s="181"/>
      <c r="D14" s="267">
        <f>+D12-D13</f>
        <v>0</v>
      </c>
      <c r="E14" s="181"/>
      <c r="F14" s="267">
        <f>+F12-F13</f>
        <v>0</v>
      </c>
      <c r="G14" s="181"/>
      <c r="H14" s="267">
        <f>+H12-H13</f>
        <v>0</v>
      </c>
      <c r="I14" s="181"/>
      <c r="J14" s="267">
        <f>+J12-J13</f>
        <v>0</v>
      </c>
    </row>
    <row r="15" spans="1:10" ht="31.8" customHeight="1" thickBot="1" x14ac:dyDescent="0.3">
      <c r="A15" s="264" t="s">
        <v>366</v>
      </c>
      <c r="B15" s="268">
        <f>IFERROR(+B12/B13-1,0)</f>
        <v>0</v>
      </c>
      <c r="C15" s="181"/>
      <c r="D15" s="268">
        <f>IFERROR(+D12/D13-1,0)</f>
        <v>0</v>
      </c>
      <c r="E15" s="181"/>
      <c r="F15" s="268">
        <f>IFERROR(+F12/F13-1,0)</f>
        <v>0</v>
      </c>
      <c r="G15" s="181"/>
      <c r="H15" s="268">
        <f>IFERROR(+H12/H13-1,0)</f>
        <v>0</v>
      </c>
      <c r="I15" s="181"/>
      <c r="J15" s="268">
        <f>IFERROR(+J12/J13-1,0)</f>
        <v>0</v>
      </c>
    </row>
    <row r="16" spans="1:10" ht="31.8" customHeight="1" x14ac:dyDescent="0.25">
      <c r="A16" s="662" t="s">
        <v>728</v>
      </c>
      <c r="B16" s="267">
        <f>'13_Assets'!F8</f>
        <v>0</v>
      </c>
      <c r="D16" s="267">
        <f>'13_Assets'!J8</f>
        <v>0</v>
      </c>
      <c r="F16" s="267">
        <f>'13_Assets'!N8</f>
        <v>0</v>
      </c>
      <c r="H16" s="267">
        <f>'13_Assets'!R8</f>
        <v>0</v>
      </c>
      <c r="J16" s="267">
        <f>'13_Assets'!V8</f>
        <v>0</v>
      </c>
    </row>
    <row r="17" spans="1:10" ht="31.8" customHeight="1" x14ac:dyDescent="0.25">
      <c r="A17" s="662" t="s">
        <v>729</v>
      </c>
      <c r="B17" s="267">
        <f>'11_Reservs'!C8</f>
        <v>0</v>
      </c>
      <c r="C17" s="181"/>
      <c r="D17" s="267">
        <f>'11_Reservs'!E8</f>
        <v>0</v>
      </c>
      <c r="E17" s="181"/>
      <c r="F17" s="267">
        <f>'11_Reservs'!G8</f>
        <v>0</v>
      </c>
      <c r="G17" s="181"/>
      <c r="H17" s="267">
        <f>'11_Reservs'!I8</f>
        <v>0</v>
      </c>
      <c r="I17" s="181"/>
      <c r="J17" s="267">
        <f>'11_Reservs'!K8</f>
        <v>0</v>
      </c>
    </row>
    <row r="18" spans="1:10" ht="31.8" customHeight="1" x14ac:dyDescent="0.25">
      <c r="A18" s="247" t="s">
        <v>527</v>
      </c>
      <c r="B18" s="267">
        <f>+B16-B17</f>
        <v>0</v>
      </c>
      <c r="C18" s="181"/>
      <c r="D18" s="267">
        <f>+D16-D17</f>
        <v>0</v>
      </c>
      <c r="E18" s="181"/>
      <c r="F18" s="267">
        <f>+F16-F17</f>
        <v>0</v>
      </c>
      <c r="G18" s="181"/>
      <c r="H18" s="267">
        <f>+H16-H17</f>
        <v>0</v>
      </c>
      <c r="I18" s="181"/>
      <c r="J18" s="267">
        <f>+J16-J17</f>
        <v>0</v>
      </c>
    </row>
    <row r="19" spans="1:10" ht="31.8" customHeight="1" thickBot="1" x14ac:dyDescent="0.3">
      <c r="A19" s="264" t="s">
        <v>528</v>
      </c>
      <c r="B19" s="268">
        <f>IFERROR(+B16/B17-1,0)</f>
        <v>0</v>
      </c>
      <c r="C19" s="181"/>
      <c r="D19" s="268">
        <f>IFERROR(+D16/D17-1,0)</f>
        <v>0</v>
      </c>
      <c r="E19" s="181"/>
      <c r="F19" s="268">
        <f>IFERROR(+F16/F17-1,0)</f>
        <v>0</v>
      </c>
      <c r="G19" s="181"/>
      <c r="H19" s="268">
        <f>IFERROR(+H16/H17-1,0)</f>
        <v>0</v>
      </c>
      <c r="I19" s="181"/>
      <c r="J19" s="268">
        <f>IFERROR(+J16/J17-1,0)</f>
        <v>0</v>
      </c>
    </row>
  </sheetData>
  <mergeCells count="2">
    <mergeCell ref="A4:A6"/>
    <mergeCell ref="I1:J1"/>
  </mergeCells>
  <pageMargins left="1.1811023622047245" right="0.39370078740157483" top="0.39370078740157483" bottom="1.1811023622047245" header="0.31496062992125984" footer="0.31496062992125984"/>
  <pageSetup paperSize="9" scale="6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5">
    <tabColor theme="9" tint="0.39997558519241921"/>
  </sheetPr>
  <dimension ref="A1:R76"/>
  <sheetViews>
    <sheetView view="pageBreakPreview" topLeftCell="A34" zoomScale="60" zoomScaleNormal="85" workbookViewId="0">
      <selection activeCell="L13" sqref="L13"/>
    </sheetView>
  </sheetViews>
  <sheetFormatPr defaultColWidth="8.88671875" defaultRowHeight="12" x14ac:dyDescent="0.25"/>
  <cols>
    <col min="1" max="1" width="17.88671875" style="178" customWidth="1"/>
    <col min="2" max="2" width="16.33203125" style="178" customWidth="1"/>
    <col min="3" max="3" width="17.6640625" style="178" customWidth="1"/>
    <col min="4" max="4" width="22.6640625" style="178" customWidth="1"/>
    <col min="5" max="5" width="32" style="178" customWidth="1"/>
    <col min="6" max="6" width="21.33203125" style="178" customWidth="1"/>
    <col min="7" max="7" width="22.21875" style="178" customWidth="1"/>
    <col min="8" max="8" width="14" style="178" customWidth="1"/>
    <col min="9" max="9" width="16.44140625" style="178" customWidth="1"/>
    <col min="10" max="10" width="18.44140625" style="178" customWidth="1"/>
    <col min="11" max="11" width="15.88671875" style="178" customWidth="1"/>
    <col min="12" max="12" width="16.6640625" style="178" customWidth="1"/>
    <col min="13" max="13" width="11.44140625" style="178" customWidth="1"/>
    <col min="14" max="16384" width="8.88671875" style="178"/>
  </cols>
  <sheetData>
    <row r="1" spans="1:18" ht="37.200000000000003" customHeight="1" x14ac:dyDescent="0.25">
      <c r="L1" s="1042" t="s">
        <v>815</v>
      </c>
      <c r="M1" s="1042"/>
      <c r="N1" s="814"/>
    </row>
    <row r="2" spans="1:18" ht="15.6" customHeight="1" x14ac:dyDescent="0.25">
      <c r="A2" s="810" t="s">
        <v>807</v>
      </c>
    </row>
    <row r="3" spans="1:18" ht="12" customHeight="1" x14ac:dyDescent="0.25">
      <c r="B3" s="585"/>
      <c r="C3" s="585"/>
      <c r="D3" s="585"/>
      <c r="E3" s="585"/>
      <c r="F3" s="585"/>
      <c r="G3" s="585"/>
    </row>
    <row r="4" spans="1:18" x14ac:dyDescent="0.25">
      <c r="A4" s="669" t="s">
        <v>741</v>
      </c>
      <c r="B4" s="586"/>
      <c r="C4" s="586"/>
      <c r="D4" s="586"/>
      <c r="E4" s="586"/>
      <c r="F4" s="586"/>
      <c r="G4" s="586"/>
    </row>
    <row r="5" spans="1:18" ht="6.6" customHeight="1" thickBot="1" x14ac:dyDescent="0.3"/>
    <row r="6" spans="1:18" s="665" customFormat="1" ht="73.2" customHeight="1" x14ac:dyDescent="0.3">
      <c r="A6" s="821" t="s">
        <v>754</v>
      </c>
      <c r="B6" s="825" t="s">
        <v>73</v>
      </c>
      <c r="C6" s="825" t="s">
        <v>730</v>
      </c>
      <c r="D6" s="825" t="s">
        <v>734</v>
      </c>
      <c r="E6" s="825" t="s">
        <v>731</v>
      </c>
      <c r="F6" s="825" t="s">
        <v>732</v>
      </c>
      <c r="G6" s="825" t="s">
        <v>733</v>
      </c>
      <c r="H6" s="825" t="s">
        <v>735</v>
      </c>
      <c r="I6" s="825" t="s">
        <v>80</v>
      </c>
      <c r="J6" s="825" t="s">
        <v>736</v>
      </c>
      <c r="K6" s="826" t="s">
        <v>787</v>
      </c>
      <c r="L6" s="822" t="s">
        <v>737</v>
      </c>
      <c r="M6" s="702" t="s">
        <v>75</v>
      </c>
    </row>
    <row r="7" spans="1:18" s="594" customFormat="1" ht="44.4" customHeight="1" thickBot="1" x14ac:dyDescent="0.35">
      <c r="A7" s="269">
        <v>1</v>
      </c>
      <c r="B7" s="270">
        <v>2</v>
      </c>
      <c r="C7" s="271">
        <v>3</v>
      </c>
      <c r="D7" s="890">
        <v>4</v>
      </c>
      <c r="E7" s="890">
        <v>5</v>
      </c>
      <c r="F7" s="890">
        <v>6</v>
      </c>
      <c r="G7" s="890">
        <v>7</v>
      </c>
      <c r="H7" s="891" t="s">
        <v>112</v>
      </c>
      <c r="I7" s="890" t="s">
        <v>74</v>
      </c>
      <c r="J7" s="890">
        <v>10</v>
      </c>
      <c r="K7" s="890">
        <v>11</v>
      </c>
      <c r="L7" s="892">
        <v>12</v>
      </c>
      <c r="M7" s="893" t="s">
        <v>111</v>
      </c>
      <c r="N7" s="666"/>
      <c r="O7" s="665"/>
      <c r="P7" s="665"/>
      <c r="Q7" s="665"/>
      <c r="R7" s="666"/>
    </row>
    <row r="8" spans="1:18" s="169" customFormat="1" x14ac:dyDescent="0.25">
      <c r="A8" s="98"/>
      <c r="B8" s="99"/>
      <c r="C8" s="275" t="str">
        <f>IF(ISBLANK(B8)," ",IF(B8&gt;70%,"Критична",IF(B8&gt;40%,"Висока",IF(B8&gt;20%,"Середня","Низька"))))</f>
        <v xml:space="preserve"> </v>
      </c>
      <c r="D8" s="587" t="str">
        <f>+A54</f>
        <v>Андерайтинговий ризик</v>
      </c>
      <c r="E8" s="276" t="s">
        <v>472</v>
      </c>
      <c r="F8" s="277"/>
      <c r="G8" s="277"/>
      <c r="H8" s="278" t="str">
        <f>IF(ISBLANK(G8)," ",IF(AND('16_Risk'!C8="низька",OR('16_Risk'!G8="прийнятний",'16_Risk'!G8="допустимий")),"Низький",IF(AND('16_Risk'!C8="середня",'16_Risk'!G8="прийнятний"),"Низький",IF(AND('16_Risk'!C8="критична",OR('16_Risk'!G8="високий",'16_Risk'!G8="критичний")),"Високий",IF(AND('16_Risk'!C8="висока",'16_Risk'!G8="критичний"),"Високий",IF(AND('16_Risk'!C8="висока",'16_Risk'!G8="прийнятний"),"Нижче середнього",IF(AND('16_Risk'!C8="середня",'16_Risk'!G8="допустимий"),"Нижче середнього",IF(AND('16_Risk'!C8="низька",'16_Risk'!G8="високий"),"Нижче середнього",IF(AND('16_Risk'!C8="критична",'16_Risk'!G8="допустимий"),"Вище середнього",IF(AND('16_Risk'!C8="висока",'16_Risk'!G8="високий"),"Вище середнього",IF(AND('16_Risk'!C8="середня",'16_Risk'!G8="критичний"),"Вище середнього","Середній")))))))))))</f>
        <v xml:space="preserve"> </v>
      </c>
      <c r="I8" s="279">
        <f>+B8*F8</f>
        <v>0</v>
      </c>
      <c r="J8" s="277"/>
      <c r="K8" s="280"/>
      <c r="L8" s="281"/>
      <c r="M8" s="282">
        <f>+I8-L8</f>
        <v>0</v>
      </c>
      <c r="N8" s="274">
        <f t="shared" ref="N8:N29" si="0">+IF(ISBLANK(D8),0,1)</f>
        <v>1</v>
      </c>
      <c r="O8" s="260"/>
      <c r="P8" s="260"/>
      <c r="Q8" s="260"/>
      <c r="R8" s="274"/>
    </row>
    <row r="9" spans="1:18" s="169" customFormat="1" x14ac:dyDescent="0.25">
      <c r="A9" s="100"/>
      <c r="B9" s="101"/>
      <c r="C9" s="284" t="str">
        <f t="shared" ref="C9:C29" si="1">IF(ISBLANK(B9)," ",IF(B9&gt;70%,"Критична",IF(B9&gt;40%,"Висока",IF(B9&gt;20%,"Середня","Низька"))))</f>
        <v xml:space="preserve"> </v>
      </c>
      <c r="D9" s="588" t="str">
        <f>+D8</f>
        <v>Андерайтинговий ризик</v>
      </c>
      <c r="E9" s="194" t="s">
        <v>473</v>
      </c>
      <c r="F9" s="285"/>
      <c r="G9" s="285"/>
      <c r="H9" s="286" t="str">
        <f>IF(ISBLANK(G9)," ",IF(AND('16_Risk'!C9="низька",OR('16_Risk'!G9="прийнятний",'16_Risk'!G9="допустимий")),"Низький",IF(AND('16_Risk'!C9="середня",'16_Risk'!G9="прийнятний"),"Низький",IF(AND('16_Risk'!C9="критична",OR('16_Risk'!G9="високий",'16_Risk'!G9="критичний")),"Високий",IF(AND('16_Risk'!C9="висока",'16_Risk'!G9="критичний"),"Високий",IF(AND('16_Risk'!C9="висока",'16_Risk'!G9="прийнятний"),"Нижче середнього",IF(AND('16_Risk'!C9="середня",'16_Risk'!G9="допустимий"),"Нижче середнього",IF(AND('16_Risk'!C9="низька",'16_Risk'!G9="високий"),"Нижче середнього",IF(AND('16_Risk'!C9="критична",'16_Risk'!G9="допустимий"),"Вище середнього",IF(AND('16_Risk'!C9="висока",'16_Risk'!G9="високий"),"Вище середнього",IF(AND('16_Risk'!C9="середня",'16_Risk'!G9="критичний"),"Вище середнього","Середній")))))))))))</f>
        <v xml:space="preserve"> </v>
      </c>
      <c r="I9" s="287">
        <f t="shared" ref="I9:I29" si="2">+B9*F9</f>
        <v>0</v>
      </c>
      <c r="J9" s="285"/>
      <c r="K9" s="288"/>
      <c r="L9" s="289"/>
      <c r="M9" s="290">
        <f t="shared" ref="M9:M29" si="3">+I9-L9</f>
        <v>0</v>
      </c>
      <c r="N9" s="274">
        <f t="shared" si="0"/>
        <v>1</v>
      </c>
      <c r="O9" s="260"/>
      <c r="P9" s="260"/>
      <c r="Q9" s="260"/>
      <c r="R9" s="274"/>
    </row>
    <row r="10" spans="1:18" s="169" customFormat="1" x14ac:dyDescent="0.25">
      <c r="A10" s="100"/>
      <c r="B10" s="101"/>
      <c r="C10" s="284" t="str">
        <f t="shared" si="1"/>
        <v xml:space="preserve"> </v>
      </c>
      <c r="D10" s="588" t="str">
        <f>+D9</f>
        <v>Андерайтинговий ризик</v>
      </c>
      <c r="E10" s="194" t="s">
        <v>470</v>
      </c>
      <c r="F10" s="285"/>
      <c r="G10" s="285"/>
      <c r="H10" s="286" t="str">
        <f>IF(ISBLANK(G10)," ",IF(AND('16_Risk'!C10="низька",OR('16_Risk'!G10="прийнятний",'16_Risk'!G10="допустимий")),"Низький",IF(AND('16_Risk'!C10="середня",'16_Risk'!G10="прийнятний"),"Низький",IF(AND('16_Risk'!C10="критична",OR('16_Risk'!G10="високий",'16_Risk'!G10="критичний")),"Високий",IF(AND('16_Risk'!C10="висока",'16_Risk'!G10="критичний"),"Високий",IF(AND('16_Risk'!C10="висока",'16_Risk'!G10="прийнятний"),"Нижче середнього",IF(AND('16_Risk'!C10="середня",'16_Risk'!G10="допустимий"),"Нижче середнього",IF(AND('16_Risk'!C10="низька",'16_Risk'!G10="високий"),"Нижче середнього",IF(AND('16_Risk'!C10="критична",'16_Risk'!G10="допустимий"),"Вище середнього",IF(AND('16_Risk'!C10="висока",'16_Risk'!G10="високий"),"Вище середнього",IF(AND('16_Risk'!C10="середня",'16_Risk'!G10="критичний"),"Вище середнього","Середній")))))))))))</f>
        <v xml:space="preserve"> </v>
      </c>
      <c r="I10" s="287">
        <f t="shared" si="2"/>
        <v>0</v>
      </c>
      <c r="J10" s="285"/>
      <c r="K10" s="288"/>
      <c r="L10" s="289"/>
      <c r="M10" s="290">
        <f t="shared" si="3"/>
        <v>0</v>
      </c>
      <c r="N10" s="274">
        <f t="shared" si="0"/>
        <v>1</v>
      </c>
      <c r="O10" s="260"/>
      <c r="P10" s="260"/>
      <c r="Q10" s="260"/>
      <c r="R10" s="274"/>
    </row>
    <row r="11" spans="1:18" s="169" customFormat="1" x14ac:dyDescent="0.25">
      <c r="A11" s="100"/>
      <c r="B11" s="101"/>
      <c r="C11" s="284" t="str">
        <f t="shared" si="1"/>
        <v xml:space="preserve"> </v>
      </c>
      <c r="D11" s="588" t="str">
        <f>+D10</f>
        <v>Андерайтинговий ризик</v>
      </c>
      <c r="E11" s="194" t="s">
        <v>471</v>
      </c>
      <c r="F11" s="285"/>
      <c r="G11" s="285"/>
      <c r="H11" s="286" t="str">
        <f>IF(ISBLANK(G11)," ",IF(AND('16_Risk'!C11="низька",OR('16_Risk'!G11="прийнятний",'16_Risk'!G11="допустимий")),"Низький",IF(AND('16_Risk'!C11="середня",'16_Risk'!G11="прийнятний"),"Низький",IF(AND('16_Risk'!C11="критична",OR('16_Risk'!G11="високий",'16_Risk'!G11="критичний")),"Високий",IF(AND('16_Risk'!C11="висока",'16_Risk'!G11="критичний"),"Високий",IF(AND('16_Risk'!C11="висока",'16_Risk'!G11="прийнятний"),"Нижче середнього",IF(AND('16_Risk'!C11="середня",'16_Risk'!G11="допустимий"),"Нижче середнього",IF(AND('16_Risk'!C11="низька",'16_Risk'!G11="високий"),"Нижче середнього",IF(AND('16_Risk'!C11="критична",'16_Risk'!G11="допустимий"),"Вище середнього",IF(AND('16_Risk'!C11="висока",'16_Risk'!G11="високий"),"Вище середнього",IF(AND('16_Risk'!C11="середня",'16_Risk'!G11="критичний"),"Вище середнього","Середній")))))))))))</f>
        <v xml:space="preserve"> </v>
      </c>
      <c r="I11" s="287">
        <f t="shared" si="2"/>
        <v>0</v>
      </c>
      <c r="J11" s="285"/>
      <c r="K11" s="288"/>
      <c r="L11" s="289"/>
      <c r="M11" s="290">
        <f t="shared" si="3"/>
        <v>0</v>
      </c>
      <c r="N11" s="274">
        <f t="shared" si="0"/>
        <v>1</v>
      </c>
      <c r="O11" s="260"/>
      <c r="P11" s="260"/>
      <c r="Q11" s="260"/>
      <c r="R11" s="274"/>
    </row>
    <row r="12" spans="1:18" s="169" customFormat="1" ht="72" x14ac:dyDescent="0.25">
      <c r="A12" s="100"/>
      <c r="B12" s="101"/>
      <c r="C12" s="284" t="str">
        <f t="shared" si="1"/>
        <v xml:space="preserve"> </v>
      </c>
      <c r="D12" s="588" t="str">
        <f>+D11</f>
        <v>Андерайтинговий ризик</v>
      </c>
      <c r="E12" s="194" t="s">
        <v>474</v>
      </c>
      <c r="F12" s="285"/>
      <c r="G12" s="285"/>
      <c r="H12" s="286" t="str">
        <f>IF(ISBLANK(G12)," ",IF(AND('16_Risk'!C12="низька",OR('16_Risk'!G12="прийнятний",'16_Risk'!G12="допустимий")),"Низький",IF(AND('16_Risk'!C12="середня",'16_Risk'!G12="прийнятний"),"Низький",IF(AND('16_Risk'!C12="критична",OR('16_Risk'!G12="високий",'16_Risk'!G12="критичний")),"Високий",IF(AND('16_Risk'!C12="висока",'16_Risk'!G12="критичний"),"Високий",IF(AND('16_Risk'!C12="висока",'16_Risk'!G12="прийнятний"),"Нижче середнього",IF(AND('16_Risk'!C12="середня",'16_Risk'!G12="допустимий"),"Нижче середнього",IF(AND('16_Risk'!C12="низька",'16_Risk'!G12="високий"),"Нижче середнього",IF(AND('16_Risk'!C12="критична",'16_Risk'!G12="допустимий"),"Вище середнього",IF(AND('16_Risk'!C12="висока",'16_Risk'!G12="високий"),"Вище середнього",IF(AND('16_Risk'!C12="середня",'16_Risk'!G12="критичний"),"Вище середнього","Середній")))))))))))</f>
        <v xml:space="preserve"> </v>
      </c>
      <c r="I12" s="287">
        <f t="shared" si="2"/>
        <v>0</v>
      </c>
      <c r="J12" s="285"/>
      <c r="K12" s="288"/>
      <c r="L12" s="289"/>
      <c r="M12" s="290">
        <f t="shared" si="3"/>
        <v>0</v>
      </c>
      <c r="N12" s="274">
        <f t="shared" si="0"/>
        <v>1</v>
      </c>
      <c r="O12" s="260"/>
      <c r="P12" s="260"/>
      <c r="Q12" s="260"/>
      <c r="R12" s="274"/>
    </row>
    <row r="13" spans="1:18" s="169" customFormat="1" ht="24" x14ac:dyDescent="0.25">
      <c r="A13" s="100"/>
      <c r="B13" s="101"/>
      <c r="C13" s="284" t="str">
        <f t="shared" si="1"/>
        <v xml:space="preserve"> </v>
      </c>
      <c r="D13" s="588" t="str">
        <f>+D9</f>
        <v>Андерайтинговий ризик</v>
      </c>
      <c r="E13" s="194" t="s">
        <v>475</v>
      </c>
      <c r="F13" s="285"/>
      <c r="G13" s="285"/>
      <c r="H13" s="286" t="str">
        <f>IF(ISBLANK(G13)," ",IF(AND('16_Risk'!C13="низька",OR('16_Risk'!G13="прийнятний",'16_Risk'!G13="допустимий")),"Низький",IF(AND('16_Risk'!C13="середня",'16_Risk'!G13="прийнятний"),"Низький",IF(AND('16_Risk'!C13="критична",OR('16_Risk'!G13="високий",'16_Risk'!G13="критичний")),"Високий",IF(AND('16_Risk'!C13="висока",'16_Risk'!G13="критичний"),"Високий",IF(AND('16_Risk'!C13="висока",'16_Risk'!G13="прийнятний"),"Нижче середнього",IF(AND('16_Risk'!C13="середня",'16_Risk'!G13="допустимий"),"Нижче середнього",IF(AND('16_Risk'!C13="низька",'16_Risk'!G13="високий"),"Нижче середнього",IF(AND('16_Risk'!C13="критична",'16_Risk'!G13="допустимий"),"Вище середнього",IF(AND('16_Risk'!C13="висока",'16_Risk'!G13="високий"),"Вище середнього",IF(AND('16_Risk'!C13="середня",'16_Risk'!G13="критичний"),"Вище середнього","Середній")))))))))))</f>
        <v xml:space="preserve"> </v>
      </c>
      <c r="I13" s="287">
        <f>+B13*F13</f>
        <v>0</v>
      </c>
      <c r="J13" s="285"/>
      <c r="K13" s="288"/>
      <c r="L13" s="289"/>
      <c r="M13" s="290">
        <f t="shared" si="3"/>
        <v>0</v>
      </c>
      <c r="N13" s="274">
        <f>+IF(ISBLANK(D13),0,1)</f>
        <v>1</v>
      </c>
      <c r="O13" s="260"/>
      <c r="P13" s="260"/>
      <c r="Q13" s="260"/>
      <c r="R13" s="274"/>
    </row>
    <row r="14" spans="1:18" s="169" customFormat="1" ht="36" x14ac:dyDescent="0.25">
      <c r="A14" s="100"/>
      <c r="B14" s="101"/>
      <c r="C14" s="284" t="str">
        <f t="shared" si="1"/>
        <v xml:space="preserve"> </v>
      </c>
      <c r="D14" s="588" t="str">
        <f>+D10</f>
        <v>Андерайтинговий ризик</v>
      </c>
      <c r="E14" s="194" t="s">
        <v>512</v>
      </c>
      <c r="F14" s="285"/>
      <c r="G14" s="285"/>
      <c r="H14" s="286" t="str">
        <f>IF(ISBLANK(G14)," ",IF(AND('16_Risk'!C14="низька",OR('16_Risk'!G14="прийнятний",'16_Risk'!G14="допустимий")),"Низький",IF(AND('16_Risk'!C14="середня",'16_Risk'!G14="прийнятний"),"Низький",IF(AND('16_Risk'!C14="критична",OR('16_Risk'!G14="високий",'16_Risk'!G14="критичний")),"Високий",IF(AND('16_Risk'!C14="висока",'16_Risk'!G14="критичний"),"Високий",IF(AND('16_Risk'!C14="висока",'16_Risk'!G14="прийнятний"),"Нижче середнього",IF(AND('16_Risk'!C14="середня",'16_Risk'!G14="допустимий"),"Нижче середнього",IF(AND('16_Risk'!C14="низька",'16_Risk'!G14="високий"),"Нижче середнього",IF(AND('16_Risk'!C14="критична",'16_Risk'!G14="допустимий"),"Вище середнього",IF(AND('16_Risk'!C14="висока",'16_Risk'!G14="високий"),"Вище середнього",IF(AND('16_Risk'!C14="середня",'16_Risk'!G14="критичний"),"Вище середнього","Середній")))))))))))</f>
        <v xml:space="preserve"> </v>
      </c>
      <c r="I14" s="287">
        <f t="shared" si="2"/>
        <v>0</v>
      </c>
      <c r="J14" s="285"/>
      <c r="K14" s="288"/>
      <c r="L14" s="289"/>
      <c r="M14" s="290">
        <f t="shared" si="3"/>
        <v>0</v>
      </c>
      <c r="N14" s="274">
        <f t="shared" si="0"/>
        <v>1</v>
      </c>
      <c r="O14" s="260"/>
      <c r="P14" s="260"/>
      <c r="Q14" s="260"/>
      <c r="R14" s="274"/>
    </row>
    <row r="15" spans="1:18" s="169" customFormat="1" ht="36" x14ac:dyDescent="0.25">
      <c r="A15" s="100"/>
      <c r="B15" s="101"/>
      <c r="C15" s="284" t="str">
        <f t="shared" si="1"/>
        <v xml:space="preserve"> </v>
      </c>
      <c r="D15" s="588" t="str">
        <f>+D11</f>
        <v>Андерайтинговий ризик</v>
      </c>
      <c r="E15" s="194" t="s">
        <v>513</v>
      </c>
      <c r="F15" s="285"/>
      <c r="G15" s="285"/>
      <c r="H15" s="286" t="str">
        <f>IF(ISBLANK(G15)," ",IF(AND('16_Risk'!C15="низька",OR('16_Risk'!G15="прийнятний",'16_Risk'!G15="допустимий")),"Низький",IF(AND('16_Risk'!C15="середня",'16_Risk'!G15="прийнятний"),"Низький",IF(AND('16_Risk'!C15="критична",OR('16_Risk'!G15="високий",'16_Risk'!G15="критичний")),"Високий",IF(AND('16_Risk'!C15="висока",'16_Risk'!G15="критичний"),"Високий",IF(AND('16_Risk'!C15="висока",'16_Risk'!G15="прийнятний"),"Нижче середнього",IF(AND('16_Risk'!C15="середня",'16_Risk'!G15="допустимий"),"Нижче середнього",IF(AND('16_Risk'!C15="низька",'16_Risk'!G15="високий"),"Нижче середнього",IF(AND('16_Risk'!C15="критична",'16_Risk'!G15="допустимий"),"Вище середнього",IF(AND('16_Risk'!C15="висока",'16_Risk'!G15="високий"),"Вище середнього",IF(AND('16_Risk'!C15="середня",'16_Risk'!G15="критичний"),"Вище середнього","Середній")))))))))))</f>
        <v xml:space="preserve"> </v>
      </c>
      <c r="I15" s="287">
        <f>+B15*F15</f>
        <v>0</v>
      </c>
      <c r="J15" s="285"/>
      <c r="K15" s="288"/>
      <c r="L15" s="289"/>
      <c r="M15" s="290">
        <f t="shared" si="3"/>
        <v>0</v>
      </c>
      <c r="N15" s="274">
        <f>+IF(ISBLANK(D15),0,1)</f>
        <v>1</v>
      </c>
      <c r="O15" s="260"/>
      <c r="P15" s="260"/>
      <c r="Q15" s="260"/>
      <c r="R15" s="274"/>
    </row>
    <row r="16" spans="1:18" s="169" customFormat="1" ht="72" x14ac:dyDescent="0.25">
      <c r="A16" s="100"/>
      <c r="B16" s="101"/>
      <c r="C16" s="284" t="str">
        <f t="shared" si="1"/>
        <v xml:space="preserve"> </v>
      </c>
      <c r="D16" s="588" t="str">
        <f>+A68</f>
        <v>Кредитний ризик</v>
      </c>
      <c r="E16" s="194" t="s">
        <v>474</v>
      </c>
      <c r="F16" s="285"/>
      <c r="G16" s="285"/>
      <c r="H16" s="286" t="str">
        <f>IF(ISBLANK(G16)," ",IF(AND('16_Risk'!C16="низька",OR('16_Risk'!G16="прийнятний",'16_Risk'!G16="допустимий")),"Низький",IF(AND('16_Risk'!C16="середня",'16_Risk'!G16="прийнятний"),"Низький",IF(AND('16_Risk'!C16="критична",OR('16_Risk'!G16="високий",'16_Risk'!G16="критичний")),"Високий",IF(AND('16_Risk'!C16="висока",'16_Risk'!G16="критичний"),"Високий",IF(AND('16_Risk'!C16="висока",'16_Risk'!G16="прийнятний"),"Нижче середнього",IF(AND('16_Risk'!C16="середня",'16_Risk'!G16="допустимий"),"Нижче середнього",IF(AND('16_Risk'!C16="низька",'16_Risk'!G16="високий"),"Нижче середнього",IF(AND('16_Risk'!C16="критична",'16_Risk'!G16="допустимий"),"Вище середнього",IF(AND('16_Risk'!C16="висока",'16_Risk'!G16="високий"),"Вище середнього",IF(AND('16_Risk'!C16="середня",'16_Risk'!G16="критичний"),"Вище середнього","Середній")))))))))))</f>
        <v xml:space="preserve"> </v>
      </c>
      <c r="I16" s="287">
        <f t="shared" si="2"/>
        <v>0</v>
      </c>
      <c r="J16" s="285"/>
      <c r="K16" s="288"/>
      <c r="L16" s="289"/>
      <c r="M16" s="290">
        <f t="shared" si="3"/>
        <v>0</v>
      </c>
      <c r="N16" s="274">
        <f t="shared" si="0"/>
        <v>1</v>
      </c>
      <c r="O16" s="260"/>
      <c r="P16" s="260"/>
      <c r="Q16" s="260"/>
      <c r="R16" s="274"/>
    </row>
    <row r="17" spans="1:18" s="169" customFormat="1" ht="24" x14ac:dyDescent="0.25">
      <c r="A17" s="100"/>
      <c r="B17" s="101"/>
      <c r="C17" s="284" t="str">
        <f t="shared" si="1"/>
        <v xml:space="preserve"> </v>
      </c>
      <c r="D17" s="588" t="str">
        <f>+D16</f>
        <v>Кредитний ризик</v>
      </c>
      <c r="E17" s="194" t="s">
        <v>475</v>
      </c>
      <c r="F17" s="285"/>
      <c r="G17" s="285"/>
      <c r="H17" s="286" t="str">
        <f>IF(ISBLANK(G17)," ",IF(AND('16_Risk'!C17="низька",OR('16_Risk'!G17="прийнятний",'16_Risk'!G17="допустимий")),"Низький",IF(AND('16_Risk'!C17="середня",'16_Risk'!G17="прийнятний"),"Низький",IF(AND('16_Risk'!C17="критична",OR('16_Risk'!G17="високий",'16_Risk'!G17="критичний")),"Високий",IF(AND('16_Risk'!C17="висока",'16_Risk'!G17="критичний"),"Високий",IF(AND('16_Risk'!C17="висока",'16_Risk'!G17="прийнятний"),"Нижче середнього",IF(AND('16_Risk'!C17="середня",'16_Risk'!G17="допустимий"),"Нижче середнього",IF(AND('16_Risk'!C17="низька",'16_Risk'!G17="високий"),"Нижче середнього",IF(AND('16_Risk'!C17="критична",'16_Risk'!G17="допустимий"),"Вище середнього",IF(AND('16_Risk'!C17="висока",'16_Risk'!G17="високий"),"Вище середнього",IF(AND('16_Risk'!C17="середня",'16_Risk'!G17="критичний"),"Вище середнього","Середній")))))))))))</f>
        <v xml:space="preserve"> </v>
      </c>
      <c r="I17" s="287">
        <f t="shared" si="2"/>
        <v>0</v>
      </c>
      <c r="J17" s="285"/>
      <c r="K17" s="288"/>
      <c r="L17" s="289"/>
      <c r="M17" s="290">
        <f t="shared" si="3"/>
        <v>0</v>
      </c>
      <c r="N17" s="274">
        <f t="shared" si="0"/>
        <v>1</v>
      </c>
      <c r="O17" s="260"/>
      <c r="P17" s="260"/>
      <c r="Q17" s="260"/>
      <c r="R17" s="274"/>
    </row>
    <row r="18" spans="1:18" s="169" customFormat="1" x14ac:dyDescent="0.25">
      <c r="A18" s="100"/>
      <c r="B18" s="101"/>
      <c r="C18" s="284" t="str">
        <f t="shared" si="1"/>
        <v xml:space="preserve"> </v>
      </c>
      <c r="D18" s="588" t="str">
        <f>+D17</f>
        <v>Кредитний ризик</v>
      </c>
      <c r="E18" s="194" t="s">
        <v>470</v>
      </c>
      <c r="F18" s="285"/>
      <c r="G18" s="285"/>
      <c r="H18" s="286" t="str">
        <f>IF(ISBLANK(G18)," ",IF(AND('16_Risk'!C18="низька",OR('16_Risk'!G18="прийнятний",'16_Risk'!G18="допустимий")),"Низький",IF(AND('16_Risk'!C18="середня",'16_Risk'!G18="прийнятний"),"Низький",IF(AND('16_Risk'!C18="критична",OR('16_Risk'!G18="високий",'16_Risk'!G18="критичний")),"Високий",IF(AND('16_Risk'!C18="висока",'16_Risk'!G18="критичний"),"Високий",IF(AND('16_Risk'!C18="висока",'16_Risk'!G18="прийнятний"),"Нижче середнього",IF(AND('16_Risk'!C18="середня",'16_Risk'!G18="допустимий"),"Нижче середнього",IF(AND('16_Risk'!C18="низька",'16_Risk'!G18="високий"),"Нижче середнього",IF(AND('16_Risk'!C18="критична",'16_Risk'!G18="допустимий"),"Вище середнього",IF(AND('16_Risk'!C18="висока",'16_Risk'!G18="високий"),"Вище середнього",IF(AND('16_Risk'!C18="середня",'16_Risk'!G18="критичний"),"Вище середнього","Середній")))))))))))</f>
        <v xml:space="preserve"> </v>
      </c>
      <c r="I18" s="287">
        <f t="shared" si="2"/>
        <v>0</v>
      </c>
      <c r="J18" s="285"/>
      <c r="K18" s="288"/>
      <c r="L18" s="289"/>
      <c r="M18" s="290">
        <f t="shared" si="3"/>
        <v>0</v>
      </c>
      <c r="N18" s="274">
        <f t="shared" si="0"/>
        <v>1</v>
      </c>
      <c r="O18" s="260"/>
      <c r="P18" s="260"/>
      <c r="Q18" s="260"/>
      <c r="R18" s="274"/>
    </row>
    <row r="19" spans="1:18" x14ac:dyDescent="0.25">
      <c r="A19" s="291"/>
      <c r="B19" s="292"/>
      <c r="C19" s="284" t="str">
        <f t="shared" si="1"/>
        <v xml:space="preserve"> </v>
      </c>
      <c r="D19" s="588" t="str">
        <f>+D18</f>
        <v>Кредитний ризик</v>
      </c>
      <c r="E19" s="194" t="s">
        <v>471</v>
      </c>
      <c r="F19" s="293"/>
      <c r="G19" s="285"/>
      <c r="H19" s="286" t="str">
        <f>IF(ISBLANK(G19)," ",IF(AND('16_Risk'!C19="низька",OR('16_Risk'!G19="прийнятний",'16_Risk'!G19="допустимий")),"Низький",IF(AND('16_Risk'!C19="середня",'16_Risk'!G19="прийнятний"),"Низький",IF(AND('16_Risk'!C19="критична",OR('16_Risk'!G19="високий",'16_Risk'!G19="критичний")),"Високий",IF(AND('16_Risk'!C19="висока",'16_Risk'!G19="критичний"),"Високий",IF(AND('16_Risk'!C19="висока",'16_Risk'!G19="прийнятний"),"Нижче середнього",IF(AND('16_Risk'!C19="середня",'16_Risk'!G19="допустимий"),"Нижче середнього",IF(AND('16_Risk'!C19="низька",'16_Risk'!G19="високий"),"Нижче середнього",IF(AND('16_Risk'!C19="критична",'16_Risk'!G19="допустимий"),"Вище середнього",IF(AND('16_Risk'!C19="висока",'16_Risk'!G19="високий"),"Вище середнього",IF(AND('16_Risk'!C19="середня",'16_Risk'!G19="критичний"),"Вище середнього","Середній")))))))))))</f>
        <v xml:space="preserve"> </v>
      </c>
      <c r="I19" s="287">
        <f t="shared" si="2"/>
        <v>0</v>
      </c>
      <c r="J19" s="293"/>
      <c r="K19" s="294"/>
      <c r="L19" s="295"/>
      <c r="M19" s="290">
        <f t="shared" si="3"/>
        <v>0</v>
      </c>
      <c r="N19" s="274">
        <f t="shared" si="0"/>
        <v>1</v>
      </c>
      <c r="O19" s="260"/>
      <c r="P19" s="260"/>
      <c r="Q19" s="260"/>
      <c r="R19" s="189"/>
    </row>
    <row r="20" spans="1:18" s="169" customFormat="1" x14ac:dyDescent="0.25">
      <c r="A20" s="100"/>
      <c r="B20" s="101"/>
      <c r="C20" s="284" t="str">
        <f t="shared" si="1"/>
        <v xml:space="preserve"> </v>
      </c>
      <c r="D20" s="588" t="str">
        <f>+A56</f>
        <v>Операційний ризик</v>
      </c>
      <c r="E20" s="194" t="s">
        <v>476</v>
      </c>
      <c r="F20" s="285"/>
      <c r="G20" s="285"/>
      <c r="H20" s="286" t="str">
        <f>IF(ISBLANK(G20)," ",IF(AND('16_Risk'!C20="низька",OR('16_Risk'!G20="прийнятний",'16_Risk'!G20="допустимий")),"Низький",IF(AND('16_Risk'!C20="середня",'16_Risk'!G20="прийнятний"),"Низький",IF(AND('16_Risk'!C20="критична",OR('16_Risk'!G20="високий",'16_Risk'!G20="критичний")),"Високий",IF(AND('16_Risk'!C20="висока",'16_Risk'!G20="критичний"),"Високий",IF(AND('16_Risk'!C20="висока",'16_Risk'!G20="прийнятний"),"Нижче середнього",IF(AND('16_Risk'!C20="середня",'16_Risk'!G20="допустимий"),"Нижче середнього",IF(AND('16_Risk'!C20="низька",'16_Risk'!G20="високий"),"Нижче середнього",IF(AND('16_Risk'!C20="критична",'16_Risk'!G20="допустимий"),"Вище середнього",IF(AND('16_Risk'!C20="висока",'16_Risk'!G20="високий"),"Вище середнього",IF(AND('16_Risk'!C20="середня",'16_Risk'!G20="критичний"),"Вище середнього","Середній")))))))))))</f>
        <v xml:space="preserve"> </v>
      </c>
      <c r="I20" s="287">
        <f t="shared" si="2"/>
        <v>0</v>
      </c>
      <c r="J20" s="285"/>
      <c r="K20" s="288"/>
      <c r="L20" s="289"/>
      <c r="M20" s="290">
        <f t="shared" si="3"/>
        <v>0</v>
      </c>
      <c r="N20" s="274">
        <f>+IF(ISBLANK(D20),0,1)</f>
        <v>1</v>
      </c>
      <c r="O20" s="260"/>
      <c r="P20" s="260"/>
      <c r="Q20" s="260"/>
      <c r="R20" s="274"/>
    </row>
    <row r="21" spans="1:18" s="169" customFormat="1" ht="72" x14ac:dyDescent="0.25">
      <c r="A21" s="100"/>
      <c r="B21" s="101"/>
      <c r="C21" s="284" t="str">
        <f t="shared" si="1"/>
        <v xml:space="preserve"> </v>
      </c>
      <c r="D21" s="588" t="str">
        <f>+D20</f>
        <v>Операційний ризик</v>
      </c>
      <c r="E21" s="194" t="s">
        <v>474</v>
      </c>
      <c r="F21" s="285"/>
      <c r="G21" s="285"/>
      <c r="H21" s="286" t="str">
        <f>IF(ISBLANK(G21)," ",IF(AND('16_Risk'!C21="низька",OR('16_Risk'!G21="прийнятний",'16_Risk'!G21="допустимий")),"Низький",IF(AND('16_Risk'!C21="середня",'16_Risk'!G21="прийнятний"),"Низький",IF(AND('16_Risk'!C21="критична",OR('16_Risk'!G21="високий",'16_Risk'!G21="критичний")),"Високий",IF(AND('16_Risk'!C21="висока",'16_Risk'!G21="критичний"),"Високий",IF(AND('16_Risk'!C21="висока",'16_Risk'!G21="прийнятний"),"Нижче середнього",IF(AND('16_Risk'!C21="середня",'16_Risk'!G21="допустимий"),"Нижче середнього",IF(AND('16_Risk'!C21="низька",'16_Risk'!G21="високий"),"Нижче середнього",IF(AND('16_Risk'!C21="критична",'16_Risk'!G21="допустимий"),"Вище середнього",IF(AND('16_Risk'!C21="висока",'16_Risk'!G21="високий"),"Вище середнього",IF(AND('16_Risk'!C21="середня",'16_Risk'!G21="критичний"),"Вище середнього","Середній")))))))))))</f>
        <v xml:space="preserve"> </v>
      </c>
      <c r="I21" s="287">
        <f t="shared" si="2"/>
        <v>0</v>
      </c>
      <c r="J21" s="285"/>
      <c r="K21" s="288"/>
      <c r="L21" s="289"/>
      <c r="M21" s="290">
        <f t="shared" si="3"/>
        <v>0</v>
      </c>
      <c r="N21" s="274">
        <f>+IF(ISBLANK(D21),0,1)</f>
        <v>1</v>
      </c>
      <c r="O21" s="260"/>
      <c r="P21" s="260"/>
      <c r="Q21" s="260"/>
      <c r="R21" s="274"/>
    </row>
    <row r="22" spans="1:18" ht="60" x14ac:dyDescent="0.25">
      <c r="A22" s="291"/>
      <c r="B22" s="292"/>
      <c r="C22" s="284" t="str">
        <f t="shared" si="1"/>
        <v xml:space="preserve"> </v>
      </c>
      <c r="D22" s="588" t="str">
        <f>+D21</f>
        <v>Операційний ризик</v>
      </c>
      <c r="E22" s="194" t="s">
        <v>477</v>
      </c>
      <c r="F22" s="293"/>
      <c r="G22" s="285"/>
      <c r="H22" s="286" t="str">
        <f>IF(ISBLANK(G22)," ",IF(AND('16_Risk'!C22="низька",OR('16_Risk'!G22="прийнятний",'16_Risk'!G22="допустимий")),"Низький",IF(AND('16_Risk'!C22="середня",'16_Risk'!G22="прийнятний"),"Низький",IF(AND('16_Risk'!C22="критична",OR('16_Risk'!G22="високий",'16_Risk'!G22="критичний")),"Високий",IF(AND('16_Risk'!C22="висока",'16_Risk'!G22="критичний"),"Високий",IF(AND('16_Risk'!C22="висока",'16_Risk'!G22="прийнятний"),"Нижче середнього",IF(AND('16_Risk'!C22="середня",'16_Risk'!G22="допустимий"),"Нижче середнього",IF(AND('16_Risk'!C22="низька",'16_Risk'!G22="високий"),"Нижче середнього",IF(AND('16_Risk'!C22="критична",'16_Risk'!G22="допустимий"),"Вище середнього",IF(AND('16_Risk'!C22="висока",'16_Risk'!G22="високий"),"Вище середнього",IF(AND('16_Risk'!C22="середня",'16_Risk'!G22="критичний"),"Вище середнього","Середній")))))))))))</f>
        <v xml:space="preserve"> </v>
      </c>
      <c r="I22" s="287">
        <f t="shared" si="2"/>
        <v>0</v>
      </c>
      <c r="J22" s="293"/>
      <c r="K22" s="294"/>
      <c r="L22" s="295"/>
      <c r="M22" s="290">
        <f t="shared" si="3"/>
        <v>0</v>
      </c>
      <c r="N22" s="274">
        <f>+IF(ISBLANK(D22),0,1)</f>
        <v>1</v>
      </c>
      <c r="O22" s="189"/>
      <c r="P22" s="189"/>
      <c r="Q22" s="189"/>
      <c r="R22" s="189"/>
    </row>
    <row r="23" spans="1:18" s="169" customFormat="1" ht="24" x14ac:dyDescent="0.25">
      <c r="A23" s="100"/>
      <c r="B23" s="101"/>
      <c r="C23" s="284" t="str">
        <f t="shared" si="1"/>
        <v xml:space="preserve"> </v>
      </c>
      <c r="D23" s="588" t="str">
        <f>+D22</f>
        <v>Операційний ризик</v>
      </c>
      <c r="E23" s="194" t="s">
        <v>475</v>
      </c>
      <c r="F23" s="285"/>
      <c r="G23" s="285"/>
      <c r="H23" s="286" t="str">
        <f>IF(ISBLANK(G23)," ",IF(AND('16_Risk'!C23="низька",OR('16_Risk'!G23="прийнятний",'16_Risk'!G23="допустимий")),"Низький",IF(AND('16_Risk'!C23="середня",'16_Risk'!G23="прийнятний"),"Низький",IF(AND('16_Risk'!C23="критична",OR('16_Risk'!G23="високий",'16_Risk'!G23="критичний")),"Високий",IF(AND('16_Risk'!C23="висока",'16_Risk'!G23="критичний"),"Високий",IF(AND('16_Risk'!C23="висока",'16_Risk'!G23="прийнятний"),"Нижче середнього",IF(AND('16_Risk'!C23="середня",'16_Risk'!G23="допустимий"),"Нижче середнього",IF(AND('16_Risk'!C23="низька",'16_Risk'!G23="високий"),"Нижче середнього",IF(AND('16_Risk'!C23="критична",'16_Risk'!G23="допустимий"),"Вище середнього",IF(AND('16_Risk'!C23="висока",'16_Risk'!G23="високий"),"Вище середнього",IF(AND('16_Risk'!C23="середня",'16_Risk'!G23="критичний"),"Вище середнього","Середній")))))))))))</f>
        <v xml:space="preserve"> </v>
      </c>
      <c r="I23" s="287">
        <f t="shared" si="2"/>
        <v>0</v>
      </c>
      <c r="J23" s="285"/>
      <c r="K23" s="288"/>
      <c r="L23" s="289"/>
      <c r="M23" s="290">
        <f t="shared" si="3"/>
        <v>0</v>
      </c>
      <c r="N23" s="274">
        <f t="shared" si="0"/>
        <v>1</v>
      </c>
      <c r="O23" s="274"/>
      <c r="P23" s="274"/>
      <c r="Q23" s="274"/>
      <c r="R23" s="274"/>
    </row>
    <row r="24" spans="1:18" s="169" customFormat="1" ht="84" x14ac:dyDescent="0.25">
      <c r="A24" s="100"/>
      <c r="B24" s="101"/>
      <c r="C24" s="284" t="str">
        <f t="shared" si="1"/>
        <v xml:space="preserve"> </v>
      </c>
      <c r="D24" s="588" t="str">
        <f>+D23</f>
        <v>Операційний ризик</v>
      </c>
      <c r="E24" s="194" t="s">
        <v>478</v>
      </c>
      <c r="F24" s="285"/>
      <c r="G24" s="285"/>
      <c r="H24" s="286" t="str">
        <f>IF(ISBLANK(G24)," ",IF(AND('16_Risk'!C24="низька",OR('16_Risk'!G24="прийнятний",'16_Risk'!G24="допустимий")),"Низький",IF(AND('16_Risk'!C24="середня",'16_Risk'!G24="прийнятний"),"Низький",IF(AND('16_Risk'!C24="критична",OR('16_Risk'!G24="високий",'16_Risk'!G24="критичний")),"Високий",IF(AND('16_Risk'!C24="висока",'16_Risk'!G24="критичний"),"Високий",IF(AND('16_Risk'!C24="висока",'16_Risk'!G24="прийнятний"),"Нижче середнього",IF(AND('16_Risk'!C24="середня",'16_Risk'!G24="допустимий"),"Нижче середнього",IF(AND('16_Risk'!C24="низька",'16_Risk'!G24="високий"),"Нижче середнього",IF(AND('16_Risk'!C24="критична",'16_Risk'!G24="допустимий"),"Вище середнього",IF(AND('16_Risk'!C24="висока",'16_Risk'!G24="високий"),"Вище середнього",IF(AND('16_Risk'!C24="середня",'16_Risk'!G24="критичний"),"Вище середнього","Середній")))))))))))</f>
        <v xml:space="preserve"> </v>
      </c>
      <c r="I24" s="287">
        <f t="shared" si="2"/>
        <v>0</v>
      </c>
      <c r="J24" s="285"/>
      <c r="K24" s="288"/>
      <c r="L24" s="289"/>
      <c r="M24" s="290">
        <f t="shared" si="3"/>
        <v>0</v>
      </c>
      <c r="N24" s="274">
        <f t="shared" si="0"/>
        <v>1</v>
      </c>
      <c r="O24" s="274"/>
      <c r="P24" s="274"/>
      <c r="Q24" s="274"/>
      <c r="R24" s="274"/>
    </row>
    <row r="25" spans="1:18" s="169" customFormat="1" x14ac:dyDescent="0.25">
      <c r="A25" s="100"/>
      <c r="B25" s="101"/>
      <c r="C25" s="284" t="str">
        <f t="shared" si="1"/>
        <v xml:space="preserve"> </v>
      </c>
      <c r="D25" s="588" t="str">
        <f>+A70</f>
        <v>Інші ризики страхової компанії</v>
      </c>
      <c r="E25" s="194" t="s">
        <v>472</v>
      </c>
      <c r="F25" s="285"/>
      <c r="G25" s="285"/>
      <c r="H25" s="286" t="str">
        <f>IF(ISBLANK(G25)," ",IF(AND('16_Risk'!C25="низька",OR('16_Risk'!G25="прийнятний",'16_Risk'!G25="допустимий")),"Низький",IF(AND('16_Risk'!C25="середня",'16_Risk'!G25="прийнятний"),"Низький",IF(AND('16_Risk'!C25="критична",OR('16_Risk'!G25="високий",'16_Risk'!G25="критичний")),"Високий",IF(AND('16_Risk'!C25="висока",'16_Risk'!G25="критичний"),"Високий",IF(AND('16_Risk'!C25="висока",'16_Risk'!G25="прийнятний"),"Нижче середнього",IF(AND('16_Risk'!C25="середня",'16_Risk'!G25="допустимий"),"Нижче середнього",IF(AND('16_Risk'!C25="низька",'16_Risk'!G25="високий"),"Нижче середнього",IF(AND('16_Risk'!C25="критична",'16_Risk'!G25="допустимий"),"Вище середнього",IF(AND('16_Risk'!C25="висока",'16_Risk'!G25="високий"),"Вище середнього",IF(AND('16_Risk'!C25="середня",'16_Risk'!G25="критичний"),"Вище середнього","Середній")))))))))))</f>
        <v xml:space="preserve"> </v>
      </c>
      <c r="I25" s="287">
        <f t="shared" si="2"/>
        <v>0</v>
      </c>
      <c r="J25" s="285"/>
      <c r="K25" s="288"/>
      <c r="L25" s="289"/>
      <c r="M25" s="290">
        <f t="shared" si="3"/>
        <v>0</v>
      </c>
      <c r="N25" s="274">
        <f t="shared" si="0"/>
        <v>1</v>
      </c>
      <c r="O25" s="274"/>
      <c r="P25" s="274"/>
      <c r="Q25" s="274"/>
      <c r="R25" s="274"/>
    </row>
    <row r="26" spans="1:18" s="169" customFormat="1" x14ac:dyDescent="0.25">
      <c r="A26" s="100"/>
      <c r="B26" s="101"/>
      <c r="C26" s="284" t="str">
        <f t="shared" si="1"/>
        <v xml:space="preserve"> </v>
      </c>
      <c r="D26" s="588" t="str">
        <f>+D25</f>
        <v>Інші ризики страхової компанії</v>
      </c>
      <c r="E26" s="194" t="s">
        <v>473</v>
      </c>
      <c r="F26" s="285"/>
      <c r="G26" s="285"/>
      <c r="H26" s="286" t="str">
        <f>IF(ISBLANK(G26)," ",IF(AND('16_Risk'!C26="низька",OR('16_Risk'!G26="прийнятний",'16_Risk'!G26="допустимий")),"Низький",IF(AND('16_Risk'!C26="середня",'16_Risk'!G26="прийнятний"),"Низький",IF(AND('16_Risk'!C26="критична",OR('16_Risk'!G26="високий",'16_Risk'!G26="критичний")),"Високий",IF(AND('16_Risk'!C26="висока",'16_Risk'!G26="критичний"),"Високий",IF(AND('16_Risk'!C26="висока",'16_Risk'!G26="прийнятний"),"Нижче середнього",IF(AND('16_Risk'!C26="середня",'16_Risk'!G26="допустимий"),"Нижче середнього",IF(AND('16_Risk'!C26="низька",'16_Risk'!G26="високий"),"Нижче середнього",IF(AND('16_Risk'!C26="критична",'16_Risk'!G26="допустимий"),"Вище середнього",IF(AND('16_Risk'!C26="висока",'16_Risk'!G26="високий"),"Вище середнього",IF(AND('16_Risk'!C26="середня",'16_Risk'!G26="критичний"),"Вище середнього","Середній")))))))))))</f>
        <v xml:space="preserve"> </v>
      </c>
      <c r="I26" s="287">
        <f t="shared" si="2"/>
        <v>0</v>
      </c>
      <c r="J26" s="285"/>
      <c r="K26" s="288"/>
      <c r="L26" s="289"/>
      <c r="M26" s="290">
        <f t="shared" si="3"/>
        <v>0</v>
      </c>
      <c r="N26" s="274">
        <f t="shared" si="0"/>
        <v>1</v>
      </c>
      <c r="O26" s="274"/>
      <c r="P26" s="274"/>
      <c r="Q26" s="274"/>
      <c r="R26" s="274"/>
    </row>
    <row r="27" spans="1:18" ht="72" x14ac:dyDescent="0.25">
      <c r="A27" s="291"/>
      <c r="B27" s="292"/>
      <c r="C27" s="284" t="str">
        <f t="shared" si="1"/>
        <v xml:space="preserve"> </v>
      </c>
      <c r="D27" s="588" t="str">
        <f>+D26</f>
        <v>Інші ризики страхової компанії</v>
      </c>
      <c r="E27" s="194" t="s">
        <v>474</v>
      </c>
      <c r="F27" s="293"/>
      <c r="G27" s="285"/>
      <c r="H27" s="286" t="str">
        <f>IF(ISBLANK(G27)," ",IF(AND('16_Risk'!C27="низька",OR('16_Risk'!G27="прийнятний",'16_Risk'!G27="допустимий")),"Низький",IF(AND('16_Risk'!C27="середня",'16_Risk'!G27="прийнятний"),"Низький",IF(AND('16_Risk'!C27="критична",OR('16_Risk'!G27="високий",'16_Risk'!G27="критичний")),"Високий",IF(AND('16_Risk'!C27="висока",'16_Risk'!G27="критичний"),"Високий",IF(AND('16_Risk'!C27="висока",'16_Risk'!G27="прийнятний"),"Нижче середнього",IF(AND('16_Risk'!C27="середня",'16_Risk'!G27="допустимий"),"Нижче середнього",IF(AND('16_Risk'!C27="низька",'16_Risk'!G27="високий"),"Нижче середнього",IF(AND('16_Risk'!C27="критична",'16_Risk'!G27="допустимий"),"Вище середнього",IF(AND('16_Risk'!C27="висока",'16_Risk'!G27="високий"),"Вище середнього",IF(AND('16_Risk'!C27="середня",'16_Risk'!G27="критичний"),"Вище середнього","Середній")))))))))))</f>
        <v xml:space="preserve"> </v>
      </c>
      <c r="I27" s="287">
        <f t="shared" si="2"/>
        <v>0</v>
      </c>
      <c r="J27" s="293"/>
      <c r="K27" s="294"/>
      <c r="L27" s="295"/>
      <c r="M27" s="290">
        <f t="shared" si="3"/>
        <v>0</v>
      </c>
      <c r="N27" s="274">
        <f t="shared" si="0"/>
        <v>1</v>
      </c>
      <c r="O27" s="189"/>
      <c r="P27" s="189"/>
      <c r="Q27" s="189"/>
      <c r="R27" s="189"/>
    </row>
    <row r="28" spans="1:18" s="169" customFormat="1" ht="24" x14ac:dyDescent="0.25">
      <c r="A28" s="100"/>
      <c r="B28" s="101"/>
      <c r="C28" s="284" t="str">
        <f t="shared" si="1"/>
        <v xml:space="preserve"> </v>
      </c>
      <c r="D28" s="588" t="str">
        <f>+D27</f>
        <v>Інші ризики страхової компанії</v>
      </c>
      <c r="E28" s="194" t="s">
        <v>475</v>
      </c>
      <c r="F28" s="285"/>
      <c r="G28" s="285"/>
      <c r="H28" s="286" t="str">
        <f>IF(ISBLANK(G28)," ",IF(AND('16_Risk'!C28="низька",OR('16_Risk'!G28="прийнятний",'16_Risk'!G28="допустимий")),"Низький",IF(AND('16_Risk'!C28="середня",'16_Risk'!G28="прийнятний"),"Низький",IF(AND('16_Risk'!C28="критична",OR('16_Risk'!G28="високий",'16_Risk'!G28="критичний")),"Високий",IF(AND('16_Risk'!C28="висока",'16_Risk'!G28="критичний"),"Високий",IF(AND('16_Risk'!C28="висока",'16_Risk'!G28="прийнятний"),"Нижче середнього",IF(AND('16_Risk'!C28="середня",'16_Risk'!G28="допустимий"),"Нижче середнього",IF(AND('16_Risk'!C28="низька",'16_Risk'!G28="високий"),"Нижче середнього",IF(AND('16_Risk'!C28="критична",'16_Risk'!G28="допустимий"),"Вище середнього",IF(AND('16_Risk'!C28="висока",'16_Risk'!G28="високий"),"Вище середнього",IF(AND('16_Risk'!C28="середня",'16_Risk'!G28="критичний"),"Вище середнього","Середній")))))))))))</f>
        <v xml:space="preserve"> </v>
      </c>
      <c r="I28" s="287">
        <f t="shared" si="2"/>
        <v>0</v>
      </c>
      <c r="J28" s="285"/>
      <c r="K28" s="288"/>
      <c r="L28" s="289"/>
      <c r="M28" s="290">
        <f t="shared" si="3"/>
        <v>0</v>
      </c>
      <c r="N28" s="274">
        <f t="shared" si="0"/>
        <v>1</v>
      </c>
      <c r="O28" s="274"/>
      <c r="P28" s="274"/>
      <c r="Q28" s="274"/>
      <c r="R28" s="274"/>
    </row>
    <row r="29" spans="1:18" ht="12.6" thickBot="1" x14ac:dyDescent="0.3">
      <c r="A29" s="296"/>
      <c r="B29" s="297"/>
      <c r="C29" s="298" t="str">
        <f t="shared" si="1"/>
        <v xml:space="preserve"> </v>
      </c>
      <c r="D29" s="589"/>
      <c r="E29" s="299"/>
      <c r="F29" s="300"/>
      <c r="G29" s="301"/>
      <c r="H29" s="298" t="str">
        <f>IF(ISBLANK(G29)," ",IF(AND('16_Risk'!C29="низька",OR('16_Risk'!G29="прийнятний",'16_Risk'!G29="допустимий")),"Низький",IF(AND('16_Risk'!C29="середня",'16_Risk'!G29="прийнятний"),"Низький",IF(AND('16_Risk'!C29="критична",OR('16_Risk'!G29="високий",'16_Risk'!G29="критичний")),"Високий",IF(AND('16_Risk'!C29="висока",'16_Risk'!G29="критичний"),"Високий",IF(AND('16_Risk'!C29="висока",'16_Risk'!G29="прийнятний"),"Нижче середнього",IF(AND('16_Risk'!C29="середня",'16_Risk'!G29="допустимий"),"Нижче середнього",IF(AND('16_Risk'!C29="низька",'16_Risk'!G29="високий"),"Нижче середнього",IF(AND('16_Risk'!C29="критична",'16_Risk'!G29="допустимий"),"Вище середнього",IF(AND('16_Risk'!C29="висока",'16_Risk'!G29="високий"),"Вище середнього",IF(AND('16_Risk'!C29="середня",'16_Risk'!G29="критичний"),"Вище середнього","Середній")))))))))))</f>
        <v xml:space="preserve"> </v>
      </c>
      <c r="I29" s="302">
        <f t="shared" si="2"/>
        <v>0</v>
      </c>
      <c r="J29" s="300"/>
      <c r="K29" s="303"/>
      <c r="L29" s="304"/>
      <c r="M29" s="305">
        <f t="shared" si="3"/>
        <v>0</v>
      </c>
      <c r="N29" s="274">
        <f t="shared" si="0"/>
        <v>0</v>
      </c>
      <c r="O29" s="189"/>
      <c r="P29" s="189"/>
      <c r="Q29" s="189"/>
      <c r="R29" s="189"/>
    </row>
    <row r="30" spans="1:18" x14ac:dyDescent="0.25">
      <c r="B30" s="179"/>
      <c r="L30" s="189"/>
      <c r="M30" s="189"/>
      <c r="N30" s="189"/>
      <c r="O30" s="189"/>
      <c r="P30" s="189"/>
    </row>
    <row r="31" spans="1:18" ht="34.200000000000003" customHeight="1" thickBot="1" x14ac:dyDescent="0.3">
      <c r="A31" s="179" t="s">
        <v>635</v>
      </c>
      <c r="L31" s="189"/>
      <c r="M31" s="189"/>
      <c r="N31" s="189"/>
      <c r="O31" s="189"/>
      <c r="P31" s="189"/>
    </row>
    <row r="32" spans="1:18" s="665" customFormat="1" ht="60" x14ac:dyDescent="0.3">
      <c r="A32" s="821" t="s">
        <v>44</v>
      </c>
      <c r="B32" s="825" t="s">
        <v>73</v>
      </c>
      <c r="C32" s="825" t="s">
        <v>730</v>
      </c>
      <c r="D32" s="825" t="s">
        <v>734</v>
      </c>
      <c r="E32" s="825" t="s">
        <v>731</v>
      </c>
      <c r="F32" s="825" t="s">
        <v>479</v>
      </c>
      <c r="G32" s="825" t="s">
        <v>733</v>
      </c>
      <c r="H32" s="825" t="s">
        <v>738</v>
      </c>
      <c r="I32" s="822" t="s">
        <v>80</v>
      </c>
      <c r="J32" s="318"/>
      <c r="K32" s="318"/>
      <c r="L32" s="889"/>
      <c r="M32" s="889"/>
    </row>
    <row r="33" spans="1:18" s="169" customFormat="1" ht="34.799999999999997" customHeight="1" x14ac:dyDescent="0.25">
      <c r="A33" s="269">
        <v>1</v>
      </c>
      <c r="B33" s="270">
        <v>2</v>
      </c>
      <c r="C33" s="306">
        <v>3</v>
      </c>
      <c r="D33" s="272">
        <v>4</v>
      </c>
      <c r="E33" s="272">
        <v>5</v>
      </c>
      <c r="F33" s="272">
        <v>6</v>
      </c>
      <c r="G33" s="272">
        <v>7</v>
      </c>
      <c r="H33" s="475" t="s">
        <v>112</v>
      </c>
      <c r="I33" s="273" t="s">
        <v>74</v>
      </c>
      <c r="J33" s="178"/>
      <c r="K33" s="178"/>
      <c r="L33" s="189"/>
      <c r="M33" s="189"/>
      <c r="N33" s="274"/>
      <c r="O33" s="175"/>
      <c r="P33" s="175"/>
      <c r="Q33" s="175"/>
      <c r="R33" s="274"/>
    </row>
    <row r="34" spans="1:18" s="169" customFormat="1" ht="18" customHeight="1" thickBot="1" x14ac:dyDescent="0.3">
      <c r="A34" s="705"/>
      <c r="B34" s="706"/>
      <c r="C34" s="707" t="str">
        <f>IF(ISBLANK(B34)," ",IF(B34&gt;70%,"Критична",IF(B34&gt;40%,"Висока",IF(B34&gt;20%,"Середня","Низька"))))</f>
        <v xml:space="preserve"> </v>
      </c>
      <c r="D34" s="708"/>
      <c r="E34" s="299"/>
      <c r="F34" s="301"/>
      <c r="G34" s="301"/>
      <c r="H34" s="298" t="str">
        <f>IF(ISBLANK(G34)," ",IF(AND('16_Risk'!C34="низька",OR('16_Risk'!G34="прийнятний",'16_Risk'!G34="допустимий")),"Низький",IF(AND('16_Risk'!C34="середня",'16_Risk'!G34="прийнятний"),"Низький",IF(AND('16_Risk'!C34="критична",OR('16_Risk'!G34="високий",'16_Risk'!G34="критичний")),"Високий",IF(AND('16_Risk'!C34="висока",'16_Risk'!G34="критичний"),"Високий",IF(AND('16_Risk'!C34="висока",'16_Risk'!G34="прийнятний"),"Нижче середнього",IF(AND('16_Risk'!C34="середня",'16_Risk'!G34="допустимий"),"Нижче середнього",IF(AND('16_Risk'!C34="низька",'16_Risk'!G34="високий"),"Нижче середнього",IF(AND('16_Risk'!C34="критична",'16_Risk'!G34="допустимий"),"Вище середнього",IF(AND('16_Risk'!C34="висока",'16_Risk'!G34="високий"),"Вище середнього",IF(AND('16_Risk'!C34="середня",'16_Risk'!G34="критичний"),"Вище середнього","Середній")))))))))))</f>
        <v xml:space="preserve"> </v>
      </c>
      <c r="I34" s="709">
        <f>+B34*F34</f>
        <v>0</v>
      </c>
      <c r="J34" s="178"/>
      <c r="K34" s="178"/>
      <c r="L34" s="189"/>
      <c r="M34" s="189"/>
      <c r="N34" s="274"/>
      <c r="O34" s="274"/>
      <c r="P34" s="274"/>
      <c r="Q34" s="274"/>
      <c r="R34" s="274"/>
    </row>
    <row r="35" spans="1:18" x14ac:dyDescent="0.25">
      <c r="B35" s="179"/>
      <c r="L35" s="189"/>
      <c r="M35" s="189"/>
      <c r="N35" s="189"/>
      <c r="O35" s="189"/>
      <c r="P35" s="189"/>
    </row>
    <row r="36" spans="1:18" ht="29.4" customHeight="1" thickBot="1" x14ac:dyDescent="0.3">
      <c r="A36" s="179" t="s">
        <v>634</v>
      </c>
      <c r="L36" s="189"/>
      <c r="M36" s="189"/>
      <c r="N36" s="189"/>
      <c r="O36" s="189"/>
      <c r="P36" s="189"/>
    </row>
    <row r="37" spans="1:18" s="665" customFormat="1" ht="60" x14ac:dyDescent="0.3">
      <c r="A37" s="821" t="s">
        <v>44</v>
      </c>
      <c r="B37" s="825" t="s">
        <v>73</v>
      </c>
      <c r="C37" s="825" t="s">
        <v>730</v>
      </c>
      <c r="D37" s="825" t="s">
        <v>734</v>
      </c>
      <c r="E37" s="825" t="s">
        <v>731</v>
      </c>
      <c r="F37" s="825" t="s">
        <v>479</v>
      </c>
      <c r="G37" s="825" t="s">
        <v>733</v>
      </c>
      <c r="H37" s="825" t="s">
        <v>738</v>
      </c>
      <c r="I37" s="822" t="s">
        <v>80</v>
      </c>
      <c r="J37" s="318"/>
      <c r="K37" s="318"/>
      <c r="L37" s="889"/>
      <c r="M37" s="889"/>
    </row>
    <row r="38" spans="1:18" s="169" customFormat="1" ht="36" customHeight="1" x14ac:dyDescent="0.25">
      <c r="A38" s="269">
        <v>1</v>
      </c>
      <c r="B38" s="270">
        <v>2</v>
      </c>
      <c r="C38" s="306">
        <v>3</v>
      </c>
      <c r="D38" s="272">
        <v>4</v>
      </c>
      <c r="E38" s="272">
        <v>5</v>
      </c>
      <c r="F38" s="272">
        <v>6</v>
      </c>
      <c r="G38" s="272">
        <v>7</v>
      </c>
      <c r="H38" s="475" t="s">
        <v>112</v>
      </c>
      <c r="I38" s="273" t="s">
        <v>74</v>
      </c>
      <c r="J38" s="178"/>
      <c r="K38" s="178"/>
      <c r="L38" s="189"/>
      <c r="M38" s="189"/>
      <c r="N38" s="274"/>
      <c r="O38" s="175"/>
      <c r="P38" s="175"/>
      <c r="Q38" s="175"/>
      <c r="R38" s="274"/>
    </row>
    <row r="39" spans="1:18" s="169" customFormat="1" ht="22.8" customHeight="1" thickBot="1" x14ac:dyDescent="0.3">
      <c r="A39" s="705"/>
      <c r="B39" s="706"/>
      <c r="C39" s="707" t="str">
        <f>IF(ISBLANK(B39)," ",IF(B39&gt;70%,"Критична",IF(B39&gt;40%,"Висока",IF(B39&gt;20%,"Середня","Низька"))))</f>
        <v xml:space="preserve"> </v>
      </c>
      <c r="D39" s="708"/>
      <c r="E39" s="299"/>
      <c r="F39" s="301"/>
      <c r="G39" s="301"/>
      <c r="H39" s="298" t="str">
        <f>IF(ISBLANK(G39)," ",IF(AND('16_Risk'!C39="низька",OR('16_Risk'!G39="прийнятний",'16_Risk'!G39="допустимий")),"Низький",IF(AND('16_Risk'!C39="середня",'16_Risk'!G39="прийнятний"),"Низький",IF(AND('16_Risk'!C39="критична",OR('16_Risk'!G39="високий",'16_Risk'!G39="критичний")),"Високий",IF(AND('16_Risk'!C39="висока",'16_Risk'!G39="критичний"),"Високий",IF(AND('16_Risk'!C39="висока",'16_Risk'!G39="прийнятний"),"Нижче середнього",IF(AND('16_Risk'!C39="середня",'16_Risk'!G39="допустимий"),"Нижче середнього",IF(AND('16_Risk'!C39="низька",'16_Risk'!G39="високий"),"Нижче середнього",IF(AND('16_Risk'!C39="критична",'16_Risk'!G39="допустимий"),"Вище середнього",IF(AND('16_Risk'!C39="висока",'16_Risk'!G39="високий"),"Вище середнього",IF(AND('16_Risk'!C39="середня",'16_Risk'!G39="критичний"),"Вище середнього","Середній")))))))))))</f>
        <v xml:space="preserve"> </v>
      </c>
      <c r="I39" s="709">
        <f>+B39*F39</f>
        <v>0</v>
      </c>
      <c r="J39" s="178"/>
      <c r="K39" s="178"/>
      <c r="L39" s="189"/>
      <c r="M39" s="189"/>
      <c r="N39" s="274"/>
      <c r="O39" s="283"/>
      <c r="P39" s="175"/>
      <c r="Q39" s="175"/>
      <c r="R39" s="274"/>
    </row>
    <row r="40" spans="1:18" s="308" customFormat="1" ht="9" customHeight="1" x14ac:dyDescent="0.25">
      <c r="A40" s="710"/>
      <c r="B40" s="710"/>
      <c r="C40" s="710"/>
      <c r="D40" s="710"/>
      <c r="E40" s="710"/>
      <c r="F40" s="710"/>
      <c r="G40" s="710"/>
      <c r="H40" s="710"/>
      <c r="I40" s="307"/>
      <c r="J40" s="307"/>
      <c r="K40" s="307"/>
      <c r="L40" s="307"/>
      <c r="M40" s="307"/>
      <c r="O40" s="309"/>
      <c r="P40" s="307"/>
      <c r="Q40" s="307"/>
    </row>
    <row r="41" spans="1:18" ht="9" customHeight="1" x14ac:dyDescent="0.25">
      <c r="A41" s="190"/>
      <c r="J41" s="189"/>
      <c r="K41" s="189"/>
      <c r="L41" s="189"/>
      <c r="M41" s="189"/>
      <c r="N41" s="189"/>
      <c r="O41" s="189"/>
      <c r="P41" s="189"/>
    </row>
    <row r="42" spans="1:18" ht="9" customHeight="1" x14ac:dyDescent="0.25">
      <c r="A42" s="190"/>
      <c r="J42" s="189"/>
      <c r="K42" s="189"/>
      <c r="L42" s="189"/>
      <c r="M42" s="189"/>
      <c r="N42" s="189"/>
      <c r="O42" s="189"/>
      <c r="P42" s="189"/>
    </row>
    <row r="43" spans="1:18" ht="22.8" customHeight="1" x14ac:dyDescent="0.25">
      <c r="A43" s="179" t="s">
        <v>636</v>
      </c>
      <c r="J43" s="189"/>
      <c r="K43" s="189"/>
      <c r="L43" s="189"/>
      <c r="M43" s="189"/>
      <c r="N43" s="189"/>
      <c r="O43" s="189"/>
      <c r="P43" s="189"/>
    </row>
    <row r="44" spans="1:18" ht="45" customHeight="1" x14ac:dyDescent="0.25">
      <c r="C44" s="1104" t="s">
        <v>632</v>
      </c>
      <c r="D44" s="1104"/>
      <c r="E44" s="1104"/>
      <c r="F44" s="1104"/>
    </row>
    <row r="45" spans="1:18" ht="45" customHeight="1" x14ac:dyDescent="0.25">
      <c r="C45" s="310" t="s">
        <v>107</v>
      </c>
      <c r="D45" s="310" t="s">
        <v>108</v>
      </c>
      <c r="E45" s="310" t="s">
        <v>50</v>
      </c>
      <c r="F45" s="310" t="s">
        <v>45</v>
      </c>
    </row>
    <row r="46" spans="1:18" ht="45" customHeight="1" x14ac:dyDescent="0.25">
      <c r="A46" s="1096" t="s">
        <v>633</v>
      </c>
      <c r="B46" s="311" t="s">
        <v>106</v>
      </c>
      <c r="C46" s="312" t="s">
        <v>48</v>
      </c>
      <c r="D46" s="313" t="s">
        <v>49</v>
      </c>
      <c r="E46" s="314" t="s">
        <v>50</v>
      </c>
      <c r="F46" s="314" t="s">
        <v>50</v>
      </c>
    </row>
    <row r="47" spans="1:18" ht="45" customHeight="1" x14ac:dyDescent="0.25">
      <c r="A47" s="1096"/>
      <c r="B47" s="311" t="s">
        <v>104</v>
      </c>
      <c r="C47" s="315" t="s">
        <v>47</v>
      </c>
      <c r="D47" s="312" t="s">
        <v>48</v>
      </c>
      <c r="E47" s="313" t="s">
        <v>49</v>
      </c>
      <c r="F47" s="314" t="s">
        <v>50</v>
      </c>
    </row>
    <row r="48" spans="1:18" ht="45" customHeight="1" x14ac:dyDescent="0.25">
      <c r="A48" s="1096"/>
      <c r="B48" s="311" t="s">
        <v>105</v>
      </c>
      <c r="C48" s="316" t="s">
        <v>46</v>
      </c>
      <c r="D48" s="315" t="s">
        <v>47</v>
      </c>
      <c r="E48" s="312" t="s">
        <v>48</v>
      </c>
      <c r="F48" s="313" t="s">
        <v>49</v>
      </c>
    </row>
    <row r="49" spans="1:7" ht="45" customHeight="1" x14ac:dyDescent="0.25">
      <c r="A49" s="1096"/>
      <c r="B49" s="311" t="s">
        <v>103</v>
      </c>
      <c r="C49" s="316" t="s">
        <v>46</v>
      </c>
      <c r="D49" s="316" t="s">
        <v>46</v>
      </c>
      <c r="E49" s="315" t="s">
        <v>47</v>
      </c>
      <c r="F49" s="312" t="s">
        <v>48</v>
      </c>
    </row>
    <row r="50" spans="1:7" ht="9" customHeight="1" x14ac:dyDescent="0.25">
      <c r="A50" s="317"/>
      <c r="B50" s="317"/>
      <c r="C50" s="317"/>
      <c r="D50" s="317"/>
      <c r="E50" s="317"/>
      <c r="F50" s="317"/>
      <c r="G50" s="317"/>
    </row>
    <row r="51" spans="1:7" ht="9" customHeight="1" x14ac:dyDescent="0.25"/>
    <row r="52" spans="1:7" ht="12.6" thickBot="1" x14ac:dyDescent="0.3">
      <c r="A52" s="179" t="s">
        <v>570</v>
      </c>
      <c r="B52" s="6"/>
      <c r="C52" s="6"/>
    </row>
    <row r="53" spans="1:7" ht="25.8" customHeight="1" x14ac:dyDescent="0.25">
      <c r="A53" s="802" t="s">
        <v>53</v>
      </c>
      <c r="B53" s="1097" t="s">
        <v>480</v>
      </c>
      <c r="C53" s="1097"/>
      <c r="D53" s="1097" t="s">
        <v>54</v>
      </c>
      <c r="E53" s="1045"/>
    </row>
    <row r="54" spans="1:7" ht="33" customHeight="1" x14ac:dyDescent="0.25">
      <c r="A54" s="1093" t="s">
        <v>788</v>
      </c>
      <c r="B54" s="1092" t="s">
        <v>481</v>
      </c>
      <c r="C54" s="1092"/>
      <c r="D54" s="1098" t="s">
        <v>163</v>
      </c>
      <c r="E54" s="1099"/>
    </row>
    <row r="55" spans="1:7" ht="30" customHeight="1" x14ac:dyDescent="0.25">
      <c r="A55" s="1093"/>
      <c r="B55" s="1092" t="s">
        <v>482</v>
      </c>
      <c r="C55" s="1092"/>
      <c r="D55" s="1098"/>
      <c r="E55" s="1099"/>
    </row>
    <row r="56" spans="1:7" ht="24" customHeight="1" x14ac:dyDescent="0.25">
      <c r="A56" s="1093" t="s">
        <v>55</v>
      </c>
      <c r="B56" s="1092" t="s">
        <v>483</v>
      </c>
      <c r="C56" s="1092"/>
      <c r="D56" s="1094" t="s">
        <v>165</v>
      </c>
      <c r="E56" s="1095"/>
    </row>
    <row r="57" spans="1:7" ht="34.799999999999997" customHeight="1" x14ac:dyDescent="0.25">
      <c r="A57" s="1093"/>
      <c r="B57" s="1094" t="s">
        <v>484</v>
      </c>
      <c r="C57" s="1094"/>
      <c r="D57" s="1094"/>
      <c r="E57" s="1095"/>
    </row>
    <row r="58" spans="1:7" ht="30" customHeight="1" x14ac:dyDescent="0.25">
      <c r="A58" s="1093"/>
      <c r="B58" s="1094" t="s">
        <v>485</v>
      </c>
      <c r="C58" s="1094"/>
      <c r="D58" s="1094"/>
      <c r="E58" s="1095"/>
    </row>
    <row r="59" spans="1:7" ht="22.2" customHeight="1" x14ac:dyDescent="0.25">
      <c r="A59" s="1093"/>
      <c r="B59" s="1092" t="s">
        <v>493</v>
      </c>
      <c r="C59" s="1092"/>
      <c r="D59" s="1094"/>
      <c r="E59" s="1095"/>
    </row>
    <row r="60" spans="1:7" ht="21" customHeight="1" x14ac:dyDescent="0.25">
      <c r="A60" s="1093"/>
      <c r="B60" s="1094" t="s">
        <v>793</v>
      </c>
      <c r="C60" s="1094"/>
      <c r="D60" s="1094"/>
      <c r="E60" s="1095"/>
    </row>
    <row r="61" spans="1:7" ht="19.2" customHeight="1" x14ac:dyDescent="0.25">
      <c r="A61" s="1093" t="s">
        <v>76</v>
      </c>
      <c r="B61" s="1092" t="s">
        <v>486</v>
      </c>
      <c r="C61" s="1092"/>
      <c r="D61" s="1094" t="s">
        <v>789</v>
      </c>
      <c r="E61" s="1095"/>
    </row>
    <row r="62" spans="1:7" ht="21" customHeight="1" x14ac:dyDescent="0.25">
      <c r="A62" s="1093"/>
      <c r="B62" s="1094" t="s">
        <v>487</v>
      </c>
      <c r="C62" s="1094"/>
      <c r="D62" s="1094"/>
      <c r="E62" s="1095"/>
    </row>
    <row r="63" spans="1:7" ht="19.2" customHeight="1" x14ac:dyDescent="0.25">
      <c r="A63" s="1093"/>
      <c r="B63" s="1094" t="s">
        <v>488</v>
      </c>
      <c r="C63" s="1094"/>
      <c r="D63" s="1094"/>
      <c r="E63" s="1095"/>
    </row>
    <row r="64" spans="1:7" ht="24" customHeight="1" x14ac:dyDescent="0.25">
      <c r="A64" s="1093"/>
      <c r="B64" s="1094" t="s">
        <v>490</v>
      </c>
      <c r="C64" s="1094"/>
      <c r="D64" s="1094"/>
      <c r="E64" s="1095"/>
    </row>
    <row r="65" spans="1:6" ht="22.8" customHeight="1" x14ac:dyDescent="0.25">
      <c r="A65" s="1093"/>
      <c r="B65" s="1094" t="s">
        <v>489</v>
      </c>
      <c r="C65" s="1094"/>
      <c r="D65" s="1094"/>
      <c r="E65" s="1095"/>
    </row>
    <row r="66" spans="1:6" ht="22.2" customHeight="1" x14ac:dyDescent="0.25">
      <c r="A66" s="1093"/>
      <c r="B66" s="1094" t="s">
        <v>491</v>
      </c>
      <c r="C66" s="1094"/>
      <c r="D66" s="1094"/>
      <c r="E66" s="1095"/>
    </row>
    <row r="67" spans="1:6" ht="25.8" customHeight="1" x14ac:dyDescent="0.25">
      <c r="A67" s="1093"/>
      <c r="B67" s="1094" t="s">
        <v>790</v>
      </c>
      <c r="C67" s="1094"/>
      <c r="D67" s="1094"/>
      <c r="E67" s="1095"/>
    </row>
    <row r="68" spans="1:6" ht="31.8" customHeight="1" x14ac:dyDescent="0.25">
      <c r="A68" s="1090" t="s">
        <v>164</v>
      </c>
      <c r="B68" s="1092" t="s">
        <v>492</v>
      </c>
      <c r="C68" s="1092"/>
      <c r="D68" s="1100" t="s">
        <v>166</v>
      </c>
      <c r="E68" s="1101"/>
    </row>
    <row r="69" spans="1:6" ht="28.2" customHeight="1" x14ac:dyDescent="0.25">
      <c r="A69" s="1091"/>
      <c r="B69" s="1092" t="s">
        <v>794</v>
      </c>
      <c r="C69" s="1092"/>
      <c r="D69" s="1102"/>
      <c r="E69" s="1103"/>
    </row>
    <row r="70" spans="1:6" ht="39" customHeight="1" thickBot="1" x14ac:dyDescent="0.3">
      <c r="A70" s="803" t="s">
        <v>795</v>
      </c>
      <c r="B70" s="1089" t="s">
        <v>791</v>
      </c>
      <c r="C70" s="1089"/>
      <c r="D70" s="1087"/>
      <c r="E70" s="1088"/>
    </row>
    <row r="71" spans="1:6" x14ac:dyDescent="0.25">
      <c r="F71" s="318"/>
    </row>
    <row r="72" spans="1:6" x14ac:dyDescent="0.25">
      <c r="F72" s="318"/>
    </row>
    <row r="73" spans="1:6" x14ac:dyDescent="0.25">
      <c r="F73" s="318"/>
    </row>
    <row r="74" spans="1:6" x14ac:dyDescent="0.25">
      <c r="F74" s="318"/>
    </row>
    <row r="75" spans="1:6" x14ac:dyDescent="0.25">
      <c r="F75" s="318"/>
    </row>
    <row r="76" spans="1:6" x14ac:dyDescent="0.25">
      <c r="F76" s="318"/>
    </row>
  </sheetData>
  <mergeCells count="31">
    <mergeCell ref="C44:F44"/>
    <mergeCell ref="B53:C53"/>
    <mergeCell ref="D61:E67"/>
    <mergeCell ref="B68:C68"/>
    <mergeCell ref="L1:M1"/>
    <mergeCell ref="A46:A49"/>
    <mergeCell ref="D53:E53"/>
    <mergeCell ref="A54:A55"/>
    <mergeCell ref="B54:C54"/>
    <mergeCell ref="B55:C55"/>
    <mergeCell ref="D54:E55"/>
    <mergeCell ref="A56:A60"/>
    <mergeCell ref="B56:C56"/>
    <mergeCell ref="B57:C57"/>
    <mergeCell ref="B60:C60"/>
    <mergeCell ref="D56:E60"/>
    <mergeCell ref="B58:C58"/>
    <mergeCell ref="B59:C59"/>
    <mergeCell ref="D70:E70"/>
    <mergeCell ref="B70:C70"/>
    <mergeCell ref="A68:A69"/>
    <mergeCell ref="B69:C69"/>
    <mergeCell ref="A61:A67"/>
    <mergeCell ref="B61:C61"/>
    <mergeCell ref="B62:C62"/>
    <mergeCell ref="B63:C63"/>
    <mergeCell ref="B64:C64"/>
    <mergeCell ref="B65:C65"/>
    <mergeCell ref="B66:C66"/>
    <mergeCell ref="B67:C67"/>
    <mergeCell ref="D68:E69"/>
  </mergeCells>
  <dataValidations count="3">
    <dataValidation type="list" allowBlank="1" showInputMessage="1" showErrorMessage="1" sqref="G8:G29 G39 G34">
      <formula1>$C$45:$F$45</formula1>
    </dataValidation>
    <dataValidation type="list" allowBlank="1" showInputMessage="1" showErrorMessage="1" sqref="D39 D34 D8:D29">
      <formula1>$A$54:$A$70</formula1>
    </dataValidation>
    <dataValidation type="list" allowBlank="1" showInputMessage="1" showErrorMessage="1" sqref="E34 E39">
      <formula1>$C$4:$C$37</formula1>
    </dataValidation>
  </dataValidations>
  <pageMargins left="1.1811023622047245" right="0.39370078740157483" top="0.39370078740157483" bottom="1.1811023622047245" header="0.31496062992125984" footer="0.31496062992125984"/>
  <pageSetup paperSize="9" scale="3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Risk_map!$C$4:$C$36</xm:f>
          </x14:formula1>
          <xm:sqref>E8:E29</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6">
    <tabColor theme="7" tint="0.59999389629810485"/>
    <pageSetUpPr fitToPage="1"/>
  </sheetPr>
  <dimension ref="A1:C36"/>
  <sheetViews>
    <sheetView view="pageBreakPreview" zoomScale="60" zoomScaleNormal="85" workbookViewId="0">
      <selection activeCell="C10" sqref="C10"/>
    </sheetView>
  </sheetViews>
  <sheetFormatPr defaultColWidth="8.88671875" defaultRowHeight="12" x14ac:dyDescent="0.25"/>
  <cols>
    <col min="1" max="1" width="10.33203125" style="178" bestFit="1" customWidth="1"/>
    <col min="2" max="2" width="52.6640625" style="178" customWidth="1"/>
    <col min="3" max="3" width="58.33203125" style="227" customWidth="1"/>
    <col min="4" max="16384" width="8.88671875" style="178"/>
  </cols>
  <sheetData>
    <row r="1" spans="1:3" ht="58.8" customHeight="1" thickBot="1" x14ac:dyDescent="0.3">
      <c r="C1" s="815" t="s">
        <v>816</v>
      </c>
    </row>
    <row r="2" spans="1:3" x14ac:dyDescent="0.25">
      <c r="A2" s="695" t="s">
        <v>629</v>
      </c>
      <c r="B2" s="696" t="s">
        <v>630</v>
      </c>
      <c r="C2" s="692" t="s">
        <v>631</v>
      </c>
    </row>
    <row r="3" spans="1:3" x14ac:dyDescent="0.25">
      <c r="A3" s="758">
        <v>1</v>
      </c>
      <c r="B3" s="757">
        <v>2</v>
      </c>
      <c r="C3" s="759">
        <v>3</v>
      </c>
    </row>
    <row r="4" spans="1:3" x14ac:dyDescent="0.25">
      <c r="A4" s="760" t="s">
        <v>457</v>
      </c>
      <c r="B4" s="58" t="s">
        <v>211</v>
      </c>
      <c r="C4" s="761" t="str">
        <f>A4&amp;"_"&amp;B4</f>
        <v>Result_Зароблені премії</v>
      </c>
    </row>
    <row r="5" spans="1:3" x14ac:dyDescent="0.25">
      <c r="A5" s="760" t="s">
        <v>457</v>
      </c>
      <c r="B5" s="58" t="s">
        <v>56</v>
      </c>
      <c r="C5" s="761" t="str">
        <f t="shared" ref="C5:C19" si="0">A5&amp;"_"&amp;B5</f>
        <v>Result_Чисті зароблені премії</v>
      </c>
    </row>
    <row r="6" spans="1:3" ht="24" x14ac:dyDescent="0.25">
      <c r="A6" s="760" t="s">
        <v>457</v>
      </c>
      <c r="B6" s="58" t="s">
        <v>750</v>
      </c>
      <c r="C6" s="761" t="str">
        <f t="shared" si="0"/>
        <v>Result_Збитки (Чисельник показника IR220001 Коефіцієнт збитковості страхового портфеля (loss ratio). (GROSS))</v>
      </c>
    </row>
    <row r="7" spans="1:3" ht="24" x14ac:dyDescent="0.25">
      <c r="A7" s="760" t="s">
        <v>457</v>
      </c>
      <c r="B7" s="58" t="s">
        <v>751</v>
      </c>
      <c r="C7" s="761" t="str">
        <f t="shared" si="0"/>
        <v>Result_Чисті збитки  (Чисельник показника IR220002 Коефіцієнт збитковості страхового портфеля (loss ratio). (NET)).</v>
      </c>
    </row>
    <row r="8" spans="1:3" ht="24" x14ac:dyDescent="0.25">
      <c r="A8" s="760" t="s">
        <v>457</v>
      </c>
      <c r="B8" s="58" t="s">
        <v>772</v>
      </c>
      <c r="C8" s="761" t="str">
        <f t="shared" si="0"/>
        <v>Result_Витрати (GROSS)  (Чисельник показника IR220003 Коефіцієнт витрат (expense ratio) (GROSS))</v>
      </c>
    </row>
    <row r="9" spans="1:3" ht="24" x14ac:dyDescent="0.25">
      <c r="A9" s="760" t="s">
        <v>457</v>
      </c>
      <c r="B9" s="58" t="s">
        <v>752</v>
      </c>
      <c r="C9" s="761" t="str">
        <f t="shared" si="0"/>
        <v>Result_Витрати (NET)  (Чисельник показника  IR220004 Коефіцієнт витрат (expense ratio) (NET))</v>
      </c>
    </row>
    <row r="10" spans="1:3" ht="48" x14ac:dyDescent="0.25">
      <c r="A10" s="760" t="s">
        <v>219</v>
      </c>
      <c r="B10" s="117" t="s">
        <v>459</v>
      </c>
      <c r="C10" s="761" t="str">
        <f t="shared" si="0"/>
        <v>Assets_Грошові кошти на поточному рахунку, кошти на рахунках умовного зберігання (ескроу) та банківські вклади (депозити), дебіторська заборгованість за нарахованими відсотками за такими рахунками та вкладами (депозитами)</v>
      </c>
    </row>
    <row r="11" spans="1:3" x14ac:dyDescent="0.25">
      <c r="A11" s="760" t="s">
        <v>219</v>
      </c>
      <c r="B11" s="117" t="s">
        <v>460</v>
      </c>
      <c r="C11" s="761" t="str">
        <f t="shared" si="0"/>
        <v>Assets_Нерухоме майно</v>
      </c>
    </row>
    <row r="12" spans="1:3" ht="36" x14ac:dyDescent="0.25">
      <c r="A12" s="760" t="s">
        <v>219</v>
      </c>
      <c r="B12" s="117" t="s">
        <v>461</v>
      </c>
      <c r="C12" s="761" t="str">
        <f t="shared" si="0"/>
        <v xml:space="preserve">Assets_Цінні папери, а також дебіторська заборгованість за нарахованими відсотками за такими цінними паперами (у разі наявності умов нарахування відсотків за такими цінними паперами), у тому числі: </v>
      </c>
    </row>
    <row r="13" spans="1:3" ht="24" x14ac:dyDescent="0.25">
      <c r="A13" s="760" t="s">
        <v>219</v>
      </c>
      <c r="B13" s="117" t="s">
        <v>462</v>
      </c>
      <c r="C13" s="761" t="str">
        <f t="shared" si="0"/>
        <v xml:space="preserve">Assets_Державні цінні папери, а також дебіторська заборгованість за нарахованими відсотками за такими державними цінними паперами </v>
      </c>
    </row>
    <row r="14" spans="1:3" x14ac:dyDescent="0.25">
      <c r="A14" s="760" t="s">
        <v>219</v>
      </c>
      <c r="B14" s="117" t="s">
        <v>464</v>
      </c>
      <c r="C14" s="761" t="str">
        <f t="shared" si="0"/>
        <v>Assets_Технічні резерви за договорами вихідного перестрахування:</v>
      </c>
    </row>
    <row r="15" spans="1:3" ht="24" x14ac:dyDescent="0.25">
      <c r="A15" s="760" t="s">
        <v>219</v>
      </c>
      <c r="B15" s="117" t="s">
        <v>463</v>
      </c>
      <c r="C15" s="761" t="str">
        <f t="shared" si="0"/>
        <v>Assets_Кредити страхувальникам -фізичним особам, які уклали договори страхування життя з накопичувальною складовою</v>
      </c>
    </row>
    <row r="16" spans="1:3" x14ac:dyDescent="0.25">
      <c r="A16" s="760" t="s">
        <v>219</v>
      </c>
      <c r="B16" s="117" t="s">
        <v>71</v>
      </c>
      <c r="C16" s="761" t="str">
        <f t="shared" si="0"/>
        <v>Assets_Готівка в касі</v>
      </c>
    </row>
    <row r="17" spans="1:3" ht="36" x14ac:dyDescent="0.25">
      <c r="A17" s="760" t="s">
        <v>219</v>
      </c>
      <c r="B17" s="117" t="s">
        <v>465</v>
      </c>
      <c r="C17" s="761" t="str">
        <f t="shared" si="0"/>
        <v>Assets_Залишки коштів у централізованих страхових резервних фондах, що сплачені страховиками до централізованих страхових резервних фондів Моторного (транспортного) страхового бюро України (далі - МТСБУ):</v>
      </c>
    </row>
    <row r="18" spans="1:3" ht="36" x14ac:dyDescent="0.25">
      <c r="A18" s="760" t="s">
        <v>219</v>
      </c>
      <c r="B18" s="117" t="s">
        <v>466</v>
      </c>
      <c r="C18" s="761" t="str">
        <f t="shared" si="0"/>
        <v>Assets_Непрострочена дебіторська заборгованість, включаючи резерв очікуваних кредитних збитків за такою непростроченою дебіторською заборгованістю</v>
      </c>
    </row>
    <row r="19" spans="1:3" ht="36" x14ac:dyDescent="0.25">
      <c r="A19" s="760" t="s">
        <v>219</v>
      </c>
      <c r="B19" s="117" t="s">
        <v>467</v>
      </c>
      <c r="C19" s="761" t="str">
        <f t="shared" si="0"/>
        <v>Assets_Активи з права користування відповідно до міжнародного стандарту фінансової звітності 16 «Оренда» у розмірі, що не перевищує розміру відповідного орендного зобов’язання</v>
      </c>
    </row>
    <row r="20" spans="1:3" ht="24" x14ac:dyDescent="0.25">
      <c r="A20" s="760" t="s">
        <v>217</v>
      </c>
      <c r="B20" s="117" t="s">
        <v>303</v>
      </c>
      <c r="C20" s="761" t="str">
        <f t="shared" ref="C20:C36" si="1">A20&amp;"_"&amp;B20</f>
        <v>Capital_Фактично сплачений зареєстрований статутний капітал, представлений простими акціями, за вирахуванням викуплених власних простих акцій</v>
      </c>
    </row>
    <row r="21" spans="1:3" x14ac:dyDescent="0.25">
      <c r="A21" s="760" t="s">
        <v>217</v>
      </c>
      <c r="B21" s="117" t="s">
        <v>307</v>
      </c>
      <c r="C21" s="761" t="str">
        <f t="shared" si="1"/>
        <v>Capital_ Емісійні різниці (емісійний дохід) за простими акціями</v>
      </c>
    </row>
    <row r="22" spans="1:3" ht="48" x14ac:dyDescent="0.25">
      <c r="A22" s="760" t="s">
        <v>217</v>
      </c>
      <c r="B22" s="117" t="s">
        <v>308</v>
      </c>
      <c r="C22" s="761" t="str">
        <f t="shared" si="1"/>
        <v>Capital_Фактично сплачений зареєстрований статутний капітал за вирахуванням часток, якими володіє страховик у власному статутному капіталі, створений у формі товариства з додатковою відповідальністю, у власному статутному капіталі:</v>
      </c>
    </row>
    <row r="23" spans="1:3" ht="24" x14ac:dyDescent="0.25">
      <c r="A23" s="760" t="s">
        <v>217</v>
      </c>
      <c r="B23" s="117" t="s">
        <v>448</v>
      </c>
      <c r="C23" s="761" t="str">
        <f t="shared" si="1"/>
        <v>Capital_Резерви та фонди, створені або збільшені за рахунок нерозподіленого прибутку</v>
      </c>
    </row>
    <row r="24" spans="1:3" ht="36" x14ac:dyDescent="0.25">
      <c r="A24" s="760" t="s">
        <v>217</v>
      </c>
      <c r="B24" s="117" t="s">
        <v>319</v>
      </c>
      <c r="C24" s="761" t="str">
        <f t="shared" si="1"/>
        <v>Capital_Фактично сплачений зареєстрований статутний капітал, представлений привілейованими акціями, за вирахуванням викуплених власних привілейованих акцій :</v>
      </c>
    </row>
    <row r="25" spans="1:3" x14ac:dyDescent="0.25">
      <c r="A25" s="760" t="s">
        <v>217</v>
      </c>
      <c r="B25" s="117" t="s">
        <v>323</v>
      </c>
      <c r="C25" s="761" t="str">
        <f t="shared" si="1"/>
        <v>Capital_Емісійні різниці (емісійний дохід) за привілейованими акціями</v>
      </c>
    </row>
    <row r="26" spans="1:3" ht="60" x14ac:dyDescent="0.25">
      <c r="A26" s="760" t="s">
        <v>217</v>
      </c>
      <c r="B26" s="117" t="s">
        <v>324</v>
      </c>
      <c r="C26" s="761" t="str">
        <f t="shared" si="1"/>
        <v>Capital_Субординований борг, за яким строк його залучення становить не менше 10 років, водночас термін до початку погашення становить не менше п’яти років, та отримано дозвіл Національного банку України (далі - Національний банк) на врахування залучених коштів на умовах субординованого боргу до регулятивного капіталу</v>
      </c>
    </row>
    <row r="27" spans="1:3" x14ac:dyDescent="0.25">
      <c r="A27" s="760" t="s">
        <v>217</v>
      </c>
      <c r="B27" s="117" t="s">
        <v>469</v>
      </c>
      <c r="C27" s="761" t="str">
        <f t="shared" si="1"/>
        <v>Capital_Прибуток (збиток) поточного та звітного року</v>
      </c>
    </row>
    <row r="28" spans="1:3" ht="24" x14ac:dyDescent="0.25">
      <c r="A28" s="760" t="s">
        <v>217</v>
      </c>
      <c r="B28" s="117" t="s">
        <v>327</v>
      </c>
      <c r="C28" s="761" t="str">
        <f t="shared" si="1"/>
        <v xml:space="preserve">Capital_Інші складові регулятивного капіталу другого рівня, що не були включені до регулятивного капіталу першого рівня </v>
      </c>
    </row>
    <row r="29" spans="1:3" ht="48" x14ac:dyDescent="0.25">
      <c r="A29" s="760" t="s">
        <v>217</v>
      </c>
      <c r="B29" s="117" t="s">
        <v>331</v>
      </c>
      <c r="C29" s="761" t="str">
        <f t="shared" si="1"/>
        <v>Capital_Cубординований борг, за яким строк його залучення становить не менше п’яти років та отримано дозвіл Національного банку на врахування залучених коштів на умовах субординованого боргу до регулятивного капіталу страховика</v>
      </c>
    </row>
    <row r="30" spans="1:3" ht="24" x14ac:dyDescent="0.25">
      <c r="A30" s="760" t="s">
        <v>217</v>
      </c>
      <c r="B30" s="117" t="s">
        <v>332</v>
      </c>
      <c r="C30" s="761" t="str">
        <f t="shared" si="1"/>
        <v>Capital_Інші складові регулятивного капіталу третього рівня, що не були включені до регулятивного капіталу першого та другого рівнів</v>
      </c>
    </row>
    <row r="31" spans="1:3" ht="24" x14ac:dyDescent="0.25">
      <c r="A31" s="760" t="s">
        <v>468</v>
      </c>
      <c r="B31" s="59" t="s">
        <v>508</v>
      </c>
      <c r="C31" s="761" t="str">
        <f t="shared" si="1"/>
        <v>Reservs_Резерв ПРЕМІЙ за договорами прямого страхування та договорами вхідного перестрахування</v>
      </c>
    </row>
    <row r="32" spans="1:3" ht="24" x14ac:dyDescent="0.25">
      <c r="A32" s="760" t="s">
        <v>468</v>
      </c>
      <c r="B32" s="59" t="s">
        <v>509</v>
      </c>
      <c r="C32" s="761" t="str">
        <f t="shared" si="1"/>
        <v>Reservs_Резерв ЗБИТКІВ за договорами прямого страхування та договорами вхідного перестрахування</v>
      </c>
    </row>
    <row r="33" spans="1:3" x14ac:dyDescent="0.25">
      <c r="A33" s="760" t="s">
        <v>468</v>
      </c>
      <c r="B33" s="58" t="s">
        <v>510</v>
      </c>
      <c r="C33" s="761" t="str">
        <f t="shared" si="1"/>
        <v>Reservs_Резерв ПРЕМІЙ за договорами ВИХІДНОГО перестрахування</v>
      </c>
    </row>
    <row r="34" spans="1:3" x14ac:dyDescent="0.25">
      <c r="A34" s="760" t="s">
        <v>468</v>
      </c>
      <c r="B34" s="58" t="s">
        <v>511</v>
      </c>
      <c r="C34" s="761" t="str">
        <f t="shared" si="1"/>
        <v>Reservs_Резерв ЗБИТКІВ за договорами ВИХІДНОГО перестрахування.</v>
      </c>
    </row>
    <row r="35" spans="1:3" ht="36" x14ac:dyDescent="0.25">
      <c r="A35" s="760" t="s">
        <v>218</v>
      </c>
      <c r="B35" s="602" t="s">
        <v>299</v>
      </c>
      <c r="C35" s="761" t="str">
        <f t="shared" si="1"/>
        <v xml:space="preserve">Obligations_Загальна сума зобов’язань страховика (далі - Загальна сума зобов’язань), визначена відповідно до пункту 20 глави 4 розділу II Положення </v>
      </c>
    </row>
    <row r="36" spans="1:3" ht="36.6" thickBot="1" x14ac:dyDescent="0.3">
      <c r="A36" s="762" t="s">
        <v>218</v>
      </c>
      <c r="B36" s="763" t="s">
        <v>300</v>
      </c>
      <c r="C36" s="764" t="str">
        <f t="shared" si="1"/>
        <v>Obligations_Сума зобов’язань інших, ніж зобов’язання за договорами страхування (перестрахування), що забезпечені активами страховика, яка не перевищує розміру відповідного забезпечення</v>
      </c>
    </row>
  </sheetData>
  <conditionalFormatting sqref="B4:B34">
    <cfRule type="cellIs" dxfId="20" priority="71" stopIfTrue="1" operator="equal">
      <formula>0</formula>
    </cfRule>
  </conditionalFormatting>
  <pageMargins left="1.1811023622047245" right="0.39370078740157483" top="0.39370078740157483" bottom="1.1811023622047245" header="0.31496062992125984" footer="0.31496062992125984"/>
  <pageSetup paperSize="9" scale="7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7">
    <tabColor theme="9" tint="0.39997558519241921"/>
  </sheetPr>
  <dimension ref="A1:AW28"/>
  <sheetViews>
    <sheetView zoomScale="70" zoomScaleNormal="70" workbookViewId="0">
      <selection activeCell="AF1" sqref="AF1:AI3"/>
    </sheetView>
  </sheetViews>
  <sheetFormatPr defaultColWidth="8.88671875" defaultRowHeight="12" x14ac:dyDescent="0.25"/>
  <cols>
    <col min="1" max="1" width="11.5546875" style="178" bestFit="1" customWidth="1"/>
    <col min="2" max="2" width="36.88671875" style="178" customWidth="1"/>
    <col min="3" max="4" width="16.5546875" style="178" customWidth="1"/>
    <col min="5" max="5" width="19.5546875" style="178" customWidth="1"/>
    <col min="6" max="6" width="17.33203125" style="178" customWidth="1"/>
    <col min="7" max="8" width="10.44140625" style="178" customWidth="1"/>
    <col min="9" max="9" width="18.33203125" style="178" customWidth="1"/>
    <col min="10" max="10" width="16.44140625" style="178" customWidth="1"/>
    <col min="11" max="12" width="10.5546875" style="181" customWidth="1"/>
    <col min="13" max="14" width="12" style="179" customWidth="1"/>
    <col min="15" max="15" width="13.33203125" style="179" customWidth="1"/>
    <col min="16" max="16" width="13" style="179" customWidth="1"/>
    <col min="17" max="17" width="12" style="179" customWidth="1"/>
    <col min="18" max="18" width="2.44140625" style="178" customWidth="1"/>
    <col min="19" max="26" width="17" style="178" customWidth="1"/>
    <col min="27" max="28" width="17" style="181" customWidth="1"/>
    <col min="29" max="33" width="17" style="179" customWidth="1"/>
    <col min="34" max="34" width="2.44140625" style="178" customWidth="1"/>
    <col min="35" max="42" width="17" style="178" customWidth="1"/>
    <col min="43" max="44" width="17" style="181" customWidth="1"/>
    <col min="45" max="49" width="17" style="179" customWidth="1"/>
    <col min="50" max="16384" width="8.88671875" style="178"/>
  </cols>
  <sheetData>
    <row r="1" spans="1:49" ht="37.200000000000003" customHeight="1" x14ac:dyDescent="0.25">
      <c r="P1" s="1042"/>
      <c r="Q1" s="1042"/>
      <c r="AF1" s="1042"/>
      <c r="AG1" s="1042"/>
      <c r="AV1" s="1042" t="s">
        <v>811</v>
      </c>
      <c r="AW1" s="1042"/>
    </row>
    <row r="2" spans="1:49" ht="22.5" customHeight="1" x14ac:dyDescent="0.25">
      <c r="A2" s="40"/>
      <c r="B2" s="811" t="s">
        <v>755</v>
      </c>
      <c r="K2" s="178"/>
      <c r="L2" s="178"/>
      <c r="M2" s="178"/>
      <c r="N2" s="178"/>
      <c r="O2" s="178"/>
      <c r="P2" s="178"/>
      <c r="Q2" s="178"/>
      <c r="S2" s="811"/>
      <c r="AA2" s="178"/>
      <c r="AB2" s="178"/>
      <c r="AC2" s="178"/>
      <c r="AD2" s="178"/>
      <c r="AE2" s="178"/>
      <c r="AF2" s="178"/>
      <c r="AG2" s="178"/>
      <c r="AI2" s="811"/>
      <c r="AQ2" s="178"/>
      <c r="AR2" s="178"/>
      <c r="AS2" s="178"/>
      <c r="AT2" s="178"/>
      <c r="AU2" s="178"/>
      <c r="AV2" s="178"/>
      <c r="AW2" s="178"/>
    </row>
    <row r="3" spans="1:49" ht="12.6" thickBot="1" x14ac:dyDescent="0.3">
      <c r="A3" s="167"/>
      <c r="B3" s="654" t="s">
        <v>0</v>
      </c>
      <c r="K3" s="178"/>
      <c r="L3" s="178"/>
      <c r="M3" s="178"/>
      <c r="N3" s="178"/>
      <c r="O3" s="178"/>
      <c r="P3" s="178"/>
      <c r="Q3" s="178"/>
      <c r="S3" s="654"/>
      <c r="AA3" s="178"/>
      <c r="AB3" s="178"/>
      <c r="AC3" s="178"/>
      <c r="AD3" s="178"/>
      <c r="AE3" s="178"/>
      <c r="AF3" s="178"/>
      <c r="AG3" s="178"/>
      <c r="AI3" s="654"/>
      <c r="AQ3" s="178"/>
      <c r="AR3" s="178"/>
      <c r="AS3" s="178"/>
      <c r="AT3" s="178"/>
      <c r="AU3" s="178"/>
      <c r="AV3" s="178"/>
      <c r="AW3" s="178"/>
    </row>
    <row r="4" spans="1:49" s="318" customFormat="1" ht="34.200000000000003" customHeight="1" x14ac:dyDescent="0.3">
      <c r="A4" s="971" t="s">
        <v>748</v>
      </c>
      <c r="B4" s="972"/>
      <c r="C4" s="1005" t="str">
        <f>'7_Cost_Income'!I4</f>
        <v>наступний рік</v>
      </c>
      <c r="D4" s="1005"/>
      <c r="E4" s="1005"/>
      <c r="F4" s="1005"/>
      <c r="G4" s="1005"/>
      <c r="H4" s="1005"/>
      <c r="I4" s="1005"/>
      <c r="J4" s="1005"/>
      <c r="K4" s="1005"/>
      <c r="L4" s="1005"/>
      <c r="M4" s="1005"/>
      <c r="N4" s="1005"/>
      <c r="O4" s="1005"/>
      <c r="P4" s="1005"/>
      <c r="Q4" s="1006"/>
      <c r="S4" s="1004" t="str">
        <f>'7_Cost_Income'!L4</f>
        <v>Рік +2</v>
      </c>
      <c r="T4" s="1005"/>
      <c r="U4" s="1005"/>
      <c r="V4" s="1005"/>
      <c r="W4" s="1005"/>
      <c r="X4" s="1005"/>
      <c r="Y4" s="1005"/>
      <c r="Z4" s="1005"/>
      <c r="AA4" s="1005"/>
      <c r="AB4" s="1005"/>
      <c r="AC4" s="1005"/>
      <c r="AD4" s="1005"/>
      <c r="AE4" s="1005"/>
      <c r="AF4" s="1005"/>
      <c r="AG4" s="1006"/>
      <c r="AI4" s="1004" t="str">
        <f>'1_Prem'!W3</f>
        <v>Рік+ 3</v>
      </c>
      <c r="AJ4" s="1005"/>
      <c r="AK4" s="1005"/>
      <c r="AL4" s="1005"/>
      <c r="AM4" s="1005"/>
      <c r="AN4" s="1005"/>
      <c r="AO4" s="1005"/>
      <c r="AP4" s="1005"/>
      <c r="AQ4" s="1005"/>
      <c r="AR4" s="1005"/>
      <c r="AS4" s="1005"/>
      <c r="AT4" s="1005"/>
      <c r="AU4" s="1005"/>
      <c r="AV4" s="1005"/>
      <c r="AW4" s="1006"/>
    </row>
    <row r="5" spans="1:49" s="594" customFormat="1" ht="72" x14ac:dyDescent="0.25">
      <c r="A5" s="973"/>
      <c r="B5" s="974"/>
      <c r="C5" s="693" t="s">
        <v>211</v>
      </c>
      <c r="D5" s="590" t="s">
        <v>56</v>
      </c>
      <c r="E5" s="391" t="s">
        <v>750</v>
      </c>
      <c r="F5" s="224" t="s">
        <v>751</v>
      </c>
      <c r="G5" s="225" t="s">
        <v>437</v>
      </c>
      <c r="H5" s="225" t="s">
        <v>697</v>
      </c>
      <c r="I5" s="224" t="s">
        <v>753</v>
      </c>
      <c r="J5" s="224" t="s">
        <v>752</v>
      </c>
      <c r="K5" s="591" t="s">
        <v>698</v>
      </c>
      <c r="L5" s="591" t="s">
        <v>699</v>
      </c>
      <c r="M5" s="592" t="s">
        <v>700</v>
      </c>
      <c r="N5" s="592" t="s">
        <v>701</v>
      </c>
      <c r="O5" s="592" t="s">
        <v>548</v>
      </c>
      <c r="P5" s="591" t="s">
        <v>435</v>
      </c>
      <c r="Q5" s="593" t="s">
        <v>436</v>
      </c>
      <c r="R5" s="666"/>
      <c r="S5" s="693" t="s">
        <v>211</v>
      </c>
      <c r="T5" s="590" t="s">
        <v>56</v>
      </c>
      <c r="U5" s="391" t="s">
        <v>750</v>
      </c>
      <c r="V5" s="224" t="s">
        <v>751</v>
      </c>
      <c r="W5" s="225" t="s">
        <v>437</v>
      </c>
      <c r="X5" s="225" t="s">
        <v>697</v>
      </c>
      <c r="Y5" s="224" t="s">
        <v>753</v>
      </c>
      <c r="Z5" s="224" t="s">
        <v>752</v>
      </c>
      <c r="AA5" s="591" t="s">
        <v>698</v>
      </c>
      <c r="AB5" s="591" t="s">
        <v>699</v>
      </c>
      <c r="AC5" s="592" t="s">
        <v>700</v>
      </c>
      <c r="AD5" s="592" t="s">
        <v>701</v>
      </c>
      <c r="AE5" s="592" t="s">
        <v>548</v>
      </c>
      <c r="AF5" s="591" t="s">
        <v>435</v>
      </c>
      <c r="AG5" s="593" t="s">
        <v>436</v>
      </c>
      <c r="AH5" s="666"/>
      <c r="AI5" s="693" t="s">
        <v>211</v>
      </c>
      <c r="AJ5" s="590" t="s">
        <v>56</v>
      </c>
      <c r="AK5" s="391" t="s">
        <v>750</v>
      </c>
      <c r="AL5" s="224" t="s">
        <v>751</v>
      </c>
      <c r="AM5" s="225" t="s">
        <v>437</v>
      </c>
      <c r="AN5" s="225" t="s">
        <v>697</v>
      </c>
      <c r="AO5" s="224" t="s">
        <v>753</v>
      </c>
      <c r="AP5" s="224" t="s">
        <v>752</v>
      </c>
      <c r="AQ5" s="591" t="s">
        <v>698</v>
      </c>
      <c r="AR5" s="591" t="s">
        <v>699</v>
      </c>
      <c r="AS5" s="592" t="s">
        <v>700</v>
      </c>
      <c r="AT5" s="592" t="s">
        <v>701</v>
      </c>
      <c r="AU5" s="592" t="s">
        <v>548</v>
      </c>
      <c r="AV5" s="591" t="s">
        <v>435</v>
      </c>
      <c r="AW5" s="593" t="s">
        <v>436</v>
      </c>
    </row>
    <row r="6" spans="1:49" s="169" customFormat="1" ht="12.6" thickBot="1" x14ac:dyDescent="0.3">
      <c r="A6" s="975"/>
      <c r="B6" s="976"/>
      <c r="C6" s="603"/>
      <c r="D6" s="185"/>
      <c r="E6" s="185"/>
      <c r="F6" s="185"/>
      <c r="G6" s="228"/>
      <c r="H6" s="228"/>
      <c r="I6" s="184"/>
      <c r="J6" s="184"/>
      <c r="K6" s="228"/>
      <c r="L6" s="228"/>
      <c r="M6" s="440"/>
      <c r="N6" s="440"/>
      <c r="O6" s="440"/>
      <c r="P6" s="228"/>
      <c r="Q6" s="229"/>
      <c r="S6" s="603"/>
      <c r="T6" s="185"/>
      <c r="U6" s="185"/>
      <c r="V6" s="185"/>
      <c r="W6" s="228"/>
      <c r="X6" s="228"/>
      <c r="Y6" s="184"/>
      <c r="Z6" s="184"/>
      <c r="AA6" s="228"/>
      <c r="AB6" s="228"/>
      <c r="AC6" s="440"/>
      <c r="AD6" s="440"/>
      <c r="AE6" s="440"/>
      <c r="AF6" s="228"/>
      <c r="AG6" s="229"/>
      <c r="AI6" s="603"/>
      <c r="AJ6" s="185"/>
      <c r="AK6" s="185"/>
      <c r="AL6" s="185"/>
      <c r="AM6" s="228"/>
      <c r="AN6" s="228"/>
      <c r="AO6" s="184"/>
      <c r="AP6" s="184"/>
      <c r="AQ6" s="228"/>
      <c r="AR6" s="228"/>
      <c r="AS6" s="440"/>
      <c r="AT6" s="440"/>
      <c r="AU6" s="440"/>
      <c r="AV6" s="228"/>
      <c r="AW6" s="229"/>
    </row>
    <row r="7" spans="1:49" s="169" customFormat="1" ht="12.6" thickBot="1" x14ac:dyDescent="0.3">
      <c r="A7" s="60">
        <v>1</v>
      </c>
      <c r="B7" s="114">
        <v>2</v>
      </c>
      <c r="C7" s="115">
        <v>3</v>
      </c>
      <c r="D7" s="439">
        <v>4</v>
      </c>
      <c r="E7" s="271">
        <v>5</v>
      </c>
      <c r="F7" s="171">
        <v>6</v>
      </c>
      <c r="G7" s="450" t="s">
        <v>438</v>
      </c>
      <c r="H7" s="450" t="s">
        <v>439</v>
      </c>
      <c r="I7" s="171">
        <v>9</v>
      </c>
      <c r="J7" s="171">
        <v>10</v>
      </c>
      <c r="K7" s="450" t="s">
        <v>558</v>
      </c>
      <c r="L7" s="450" t="s">
        <v>559</v>
      </c>
      <c r="M7" s="441" t="s">
        <v>560</v>
      </c>
      <c r="N7" s="441" t="s">
        <v>561</v>
      </c>
      <c r="O7" s="171">
        <v>15</v>
      </c>
      <c r="P7" s="442" t="s">
        <v>562</v>
      </c>
      <c r="Q7" s="230" t="s">
        <v>563</v>
      </c>
      <c r="S7" s="115">
        <v>3</v>
      </c>
      <c r="T7" s="439">
        <v>4</v>
      </c>
      <c r="U7" s="271">
        <v>5</v>
      </c>
      <c r="V7" s="171">
        <v>6</v>
      </c>
      <c r="W7" s="450" t="s">
        <v>438</v>
      </c>
      <c r="X7" s="450" t="s">
        <v>439</v>
      </c>
      <c r="Y7" s="171">
        <v>9</v>
      </c>
      <c r="Z7" s="171">
        <v>10</v>
      </c>
      <c r="AA7" s="450" t="s">
        <v>558</v>
      </c>
      <c r="AB7" s="450" t="s">
        <v>559</v>
      </c>
      <c r="AC7" s="441" t="s">
        <v>560</v>
      </c>
      <c r="AD7" s="441" t="s">
        <v>561</v>
      </c>
      <c r="AE7" s="171">
        <v>15</v>
      </c>
      <c r="AF7" s="442" t="s">
        <v>562</v>
      </c>
      <c r="AG7" s="230" t="s">
        <v>563</v>
      </c>
      <c r="AI7" s="115">
        <v>3</v>
      </c>
      <c r="AJ7" s="439">
        <v>4</v>
      </c>
      <c r="AK7" s="271">
        <v>5</v>
      </c>
      <c r="AL7" s="171">
        <v>6</v>
      </c>
      <c r="AM7" s="450" t="s">
        <v>438</v>
      </c>
      <c r="AN7" s="450" t="s">
        <v>439</v>
      </c>
      <c r="AO7" s="171">
        <v>9</v>
      </c>
      <c r="AP7" s="171">
        <v>10</v>
      </c>
      <c r="AQ7" s="450" t="s">
        <v>558</v>
      </c>
      <c r="AR7" s="450" t="s">
        <v>559</v>
      </c>
      <c r="AS7" s="441" t="s">
        <v>560</v>
      </c>
      <c r="AT7" s="441" t="s">
        <v>561</v>
      </c>
      <c r="AU7" s="171">
        <v>15</v>
      </c>
      <c r="AV7" s="442" t="s">
        <v>562</v>
      </c>
      <c r="AW7" s="230" t="s">
        <v>563</v>
      </c>
    </row>
    <row r="8" spans="1:49" ht="85.2" customHeight="1" thickBot="1" x14ac:dyDescent="0.3">
      <c r="A8" s="457"/>
      <c r="B8" s="470" t="s">
        <v>564</v>
      </c>
      <c r="C8" s="126">
        <f>'8_Result'!AI9</f>
        <v>0</v>
      </c>
      <c r="D8" s="127">
        <f>'8_Result'!AJ9</f>
        <v>0</v>
      </c>
      <c r="E8" s="127">
        <f>'8_Result'!AK9</f>
        <v>0</v>
      </c>
      <c r="F8" s="157">
        <f>'8_Result'!AL9</f>
        <v>0</v>
      </c>
      <c r="G8" s="459">
        <f>IFERROR(E8/C8,0)</f>
        <v>0</v>
      </c>
      <c r="H8" s="459">
        <f>IFERROR(F8/D8,0)</f>
        <v>0</v>
      </c>
      <c r="I8" s="127">
        <f>'8_Result'!AO9</f>
        <v>0</v>
      </c>
      <c r="J8" s="157">
        <f>'8_Result'!AP9</f>
        <v>0</v>
      </c>
      <c r="K8" s="459">
        <f>IFERROR(I8/C8,0)</f>
        <v>0</v>
      </c>
      <c r="L8" s="459">
        <f>IFERROR(J8/D8,0)</f>
        <v>0</v>
      </c>
      <c r="M8" s="460">
        <f>+K8+G8</f>
        <v>0</v>
      </c>
      <c r="N8" s="460">
        <f>+L8+H8</f>
        <v>0</v>
      </c>
      <c r="O8" s="157">
        <f>'8_Result'!AU9</f>
        <v>0</v>
      </c>
      <c r="P8" s="460">
        <f>IFERROR(O8/D8,0)</f>
        <v>0</v>
      </c>
      <c r="Q8" s="128">
        <f>P8-N8</f>
        <v>0</v>
      </c>
      <c r="S8" s="126">
        <f>'8_Result'!AY9</f>
        <v>0</v>
      </c>
      <c r="T8" s="127">
        <f>'8_Result'!AZ9</f>
        <v>0</v>
      </c>
      <c r="U8" s="127">
        <f>'8_Result'!BA9</f>
        <v>0</v>
      </c>
      <c r="V8" s="157">
        <f>'8_Result'!BB9</f>
        <v>0</v>
      </c>
      <c r="W8" s="459">
        <f>IFERROR(U8/S8,0)</f>
        <v>0</v>
      </c>
      <c r="X8" s="459">
        <f>IFERROR(V8/T8,0)</f>
        <v>0</v>
      </c>
      <c r="Y8" s="127">
        <f>'8_Result'!BE9</f>
        <v>0</v>
      </c>
      <c r="Z8" s="157">
        <f>'8_Result'!BF9</f>
        <v>0</v>
      </c>
      <c r="AA8" s="459">
        <f>IFERROR(Y8/S8,0)</f>
        <v>0</v>
      </c>
      <c r="AB8" s="459">
        <f>IFERROR(Z8/T8,0)</f>
        <v>0</v>
      </c>
      <c r="AC8" s="460">
        <f>+AA8+W8</f>
        <v>0</v>
      </c>
      <c r="AD8" s="460">
        <f>+AB8+X8</f>
        <v>0</v>
      </c>
      <c r="AE8" s="157">
        <f>'8_Result'!BK9</f>
        <v>0</v>
      </c>
      <c r="AF8" s="460">
        <f>IFERROR(AE8/T8,0)</f>
        <v>0</v>
      </c>
      <c r="AG8" s="128">
        <f>AF8-AD8</f>
        <v>0</v>
      </c>
      <c r="AI8" s="126">
        <f>'8_Result'!BO9</f>
        <v>0</v>
      </c>
      <c r="AJ8" s="127">
        <f>'8_Result'!BP9</f>
        <v>0</v>
      </c>
      <c r="AK8" s="127">
        <f>'8_Result'!BQ9</f>
        <v>0</v>
      </c>
      <c r="AL8" s="157">
        <f>'8_Result'!BR9</f>
        <v>0</v>
      </c>
      <c r="AM8" s="459">
        <f>IFERROR(AK8/AI8,0)</f>
        <v>0</v>
      </c>
      <c r="AN8" s="459">
        <f>IFERROR(AL8/AJ8,0)</f>
        <v>0</v>
      </c>
      <c r="AO8" s="127">
        <f>'8_Result'!BU9</f>
        <v>0</v>
      </c>
      <c r="AP8" s="157">
        <f>'8_Result'!BV9</f>
        <v>0</v>
      </c>
      <c r="AQ8" s="459">
        <f>IFERROR(AO8/AI8,0)</f>
        <v>0</v>
      </c>
      <c r="AR8" s="459">
        <f>IFERROR(AP8/AJ8,0)</f>
        <v>0</v>
      </c>
      <c r="AS8" s="460">
        <f>+AQ8+AM8</f>
        <v>0</v>
      </c>
      <c r="AT8" s="460">
        <f>+AR8+AN8</f>
        <v>0</v>
      </c>
      <c r="AU8" s="157">
        <f>'8_Result'!CA9</f>
        <v>0</v>
      </c>
      <c r="AV8" s="460">
        <f>IFERROR(AU8/AJ8,0)</f>
        <v>0</v>
      </c>
      <c r="AW8" s="128">
        <f>AV8-AT8</f>
        <v>0</v>
      </c>
    </row>
    <row r="9" spans="1:49" ht="85.2" customHeight="1" thickBot="1" x14ac:dyDescent="0.3">
      <c r="A9" s="468">
        <v>2</v>
      </c>
      <c r="B9" s="667" t="s">
        <v>739</v>
      </c>
      <c r="C9" s="66"/>
      <c r="D9" s="76"/>
      <c r="E9" s="76"/>
      <c r="F9" s="73"/>
      <c r="G9" s="529" t="s">
        <v>565</v>
      </c>
      <c r="H9" s="529" t="s">
        <v>565</v>
      </c>
      <c r="I9" s="76"/>
      <c r="J9" s="73"/>
      <c r="K9" s="608" t="s">
        <v>565</v>
      </c>
      <c r="L9" s="608" t="s">
        <v>565</v>
      </c>
      <c r="M9" s="608" t="s">
        <v>565</v>
      </c>
      <c r="N9" s="608" t="s">
        <v>565</v>
      </c>
      <c r="O9" s="379"/>
      <c r="P9" s="608" t="s">
        <v>565</v>
      </c>
      <c r="Q9" s="530" t="s">
        <v>565</v>
      </c>
      <c r="S9" s="66"/>
      <c r="T9" s="76"/>
      <c r="U9" s="76"/>
      <c r="V9" s="73"/>
      <c r="W9" s="529" t="s">
        <v>565</v>
      </c>
      <c r="X9" s="529" t="s">
        <v>565</v>
      </c>
      <c r="Y9" s="76"/>
      <c r="Z9" s="73"/>
      <c r="AA9" s="608" t="s">
        <v>565</v>
      </c>
      <c r="AB9" s="608" t="s">
        <v>565</v>
      </c>
      <c r="AC9" s="608" t="s">
        <v>565</v>
      </c>
      <c r="AD9" s="608" t="s">
        <v>565</v>
      </c>
      <c r="AE9" s="379"/>
      <c r="AF9" s="608" t="s">
        <v>565</v>
      </c>
      <c r="AG9" s="530" t="s">
        <v>565</v>
      </c>
      <c r="AI9" s="66"/>
      <c r="AJ9" s="76"/>
      <c r="AK9" s="76"/>
      <c r="AL9" s="73"/>
      <c r="AM9" s="529" t="s">
        <v>565</v>
      </c>
      <c r="AN9" s="529" t="s">
        <v>565</v>
      </c>
      <c r="AO9" s="76"/>
      <c r="AP9" s="73"/>
      <c r="AQ9" s="608" t="s">
        <v>565</v>
      </c>
      <c r="AR9" s="608" t="s">
        <v>565</v>
      </c>
      <c r="AS9" s="608" t="s">
        <v>565</v>
      </c>
      <c r="AT9" s="608" t="s">
        <v>565</v>
      </c>
      <c r="AU9" s="379"/>
      <c r="AV9" s="608" t="s">
        <v>565</v>
      </c>
      <c r="AW9" s="530" t="s">
        <v>565</v>
      </c>
    </row>
    <row r="10" spans="1:49" ht="85.2" customHeight="1" thickBot="1" x14ac:dyDescent="0.3">
      <c r="A10" s="469">
        <v>3</v>
      </c>
      <c r="B10" s="470" t="s">
        <v>79</v>
      </c>
      <c r="C10" s="126">
        <f>C9+C8</f>
        <v>0</v>
      </c>
      <c r="D10" s="127">
        <f>D9+D8</f>
        <v>0</v>
      </c>
      <c r="E10" s="127">
        <f>E9+E8</f>
        <v>0</v>
      </c>
      <c r="F10" s="157">
        <f>F9+F8</f>
        <v>0</v>
      </c>
      <c r="G10" s="459">
        <f>IFERROR(E10/C10,0)</f>
        <v>0</v>
      </c>
      <c r="H10" s="459">
        <f>IFERROR(F10/D10,0)</f>
        <v>0</v>
      </c>
      <c r="I10" s="127">
        <f>I9+I8</f>
        <v>0</v>
      </c>
      <c r="J10" s="157">
        <f>J9+J8</f>
        <v>0</v>
      </c>
      <c r="K10" s="459">
        <f>IFERROR(I10/C10,0)</f>
        <v>0</v>
      </c>
      <c r="L10" s="459">
        <f>IFERROR(J10/D10,0)</f>
        <v>0</v>
      </c>
      <c r="M10" s="460">
        <f>+K10+G10</f>
        <v>0</v>
      </c>
      <c r="N10" s="460">
        <f>+L10+H10</f>
        <v>0</v>
      </c>
      <c r="O10" s="157">
        <f>O9+O8</f>
        <v>0</v>
      </c>
      <c r="P10" s="460">
        <f>IFERROR(O10/D10,0)</f>
        <v>0</v>
      </c>
      <c r="Q10" s="128">
        <f>P10-N10</f>
        <v>0</v>
      </c>
      <c r="S10" s="126">
        <f>S9+S8</f>
        <v>0</v>
      </c>
      <c r="T10" s="127">
        <f>T9+T8</f>
        <v>0</v>
      </c>
      <c r="U10" s="127">
        <f>U9+U8</f>
        <v>0</v>
      </c>
      <c r="V10" s="157">
        <f>V9+V8</f>
        <v>0</v>
      </c>
      <c r="W10" s="459">
        <f>IFERROR(U10/S10,0)</f>
        <v>0</v>
      </c>
      <c r="X10" s="459">
        <f>IFERROR(V10/T10,0)</f>
        <v>0</v>
      </c>
      <c r="Y10" s="127">
        <f>Y9+Y8</f>
        <v>0</v>
      </c>
      <c r="Z10" s="157">
        <f>Z9+Z8</f>
        <v>0</v>
      </c>
      <c r="AA10" s="459">
        <f>IFERROR(Y10/S10,0)</f>
        <v>0</v>
      </c>
      <c r="AB10" s="459">
        <f>IFERROR(Z10/T10,0)</f>
        <v>0</v>
      </c>
      <c r="AC10" s="460">
        <f>+AA10+W10</f>
        <v>0</v>
      </c>
      <c r="AD10" s="460">
        <f>+AB10+X10</f>
        <v>0</v>
      </c>
      <c r="AE10" s="157">
        <f>AE9+AE8</f>
        <v>0</v>
      </c>
      <c r="AF10" s="460">
        <f>IFERROR(AE10/T10,0)</f>
        <v>0</v>
      </c>
      <c r="AG10" s="128">
        <f>AF10-AD10</f>
        <v>0</v>
      </c>
      <c r="AI10" s="126">
        <f>AI9+AI8</f>
        <v>0</v>
      </c>
      <c r="AJ10" s="127">
        <f>AJ9+AJ8</f>
        <v>0</v>
      </c>
      <c r="AK10" s="127">
        <f>AK9+AK8</f>
        <v>0</v>
      </c>
      <c r="AL10" s="157">
        <f>AL9+AL8</f>
        <v>0</v>
      </c>
      <c r="AM10" s="459">
        <f>IFERROR(AK10/AI10,0)</f>
        <v>0</v>
      </c>
      <c r="AN10" s="459">
        <f>IFERROR(AL10/AJ10,0)</f>
        <v>0</v>
      </c>
      <c r="AO10" s="127">
        <f>AO9+AO8</f>
        <v>0</v>
      </c>
      <c r="AP10" s="157">
        <f>AP9+AP8</f>
        <v>0</v>
      </c>
      <c r="AQ10" s="459">
        <f>IFERROR(AO10/AI10,0)</f>
        <v>0</v>
      </c>
      <c r="AR10" s="459">
        <f>IFERROR(AP10/AJ10,0)</f>
        <v>0</v>
      </c>
      <c r="AS10" s="460">
        <f>+AQ10+AM10</f>
        <v>0</v>
      </c>
      <c r="AT10" s="460">
        <f>+AR10+AN10</f>
        <v>0</v>
      </c>
      <c r="AU10" s="157">
        <f>AU9+AU8</f>
        <v>0</v>
      </c>
      <c r="AV10" s="460">
        <f>IFERROR(AU10/AJ10,0)</f>
        <v>0</v>
      </c>
      <c r="AW10" s="128">
        <f>AV10-AT10</f>
        <v>0</v>
      </c>
    </row>
    <row r="11" spans="1:49" ht="85.2" customHeight="1" thickBot="1" x14ac:dyDescent="0.3">
      <c r="A11" s="472">
        <v>4</v>
      </c>
      <c r="B11" s="471" t="s">
        <v>638</v>
      </c>
      <c r="C11" s="466">
        <f>+IFERROR(C10/C8,0)</f>
        <v>0</v>
      </c>
      <c r="D11" s="467">
        <f>+IFERROR(D10/D8,0)</f>
        <v>0</v>
      </c>
      <c r="E11" s="467">
        <f>+IFERROR(E10/E8,0)</f>
        <v>0</v>
      </c>
      <c r="F11" s="528">
        <f>+IFERROR(F10/F8,0)</f>
        <v>0</v>
      </c>
      <c r="G11" s="528">
        <f>G10-G8</f>
        <v>0</v>
      </c>
      <c r="H11" s="528">
        <f>H10-H8</f>
        <v>0</v>
      </c>
      <c r="I11" s="467">
        <f>+IFERROR(I10/I8,0)</f>
        <v>0</v>
      </c>
      <c r="J11" s="528">
        <f>+IFERROR(J10/J8,0)</f>
        <v>0</v>
      </c>
      <c r="K11" s="528">
        <f>K10-K8</f>
        <v>0</v>
      </c>
      <c r="L11" s="528">
        <f>L10-L8</f>
        <v>0</v>
      </c>
      <c r="M11" s="528">
        <f>M10-M8</f>
        <v>0</v>
      </c>
      <c r="N11" s="528">
        <f>N10-N8</f>
        <v>0</v>
      </c>
      <c r="O11" s="528">
        <f>+IFERROR(O10/O8,0)</f>
        <v>0</v>
      </c>
      <c r="P11" s="528">
        <f>P10-P8</f>
        <v>0</v>
      </c>
      <c r="Q11" s="52">
        <f>Q10-Q8</f>
        <v>0</v>
      </c>
      <c r="S11" s="466">
        <f>+IFERROR(S10/S8,0)</f>
        <v>0</v>
      </c>
      <c r="T11" s="467">
        <f>+IFERROR(T10/T8,0)</f>
        <v>0</v>
      </c>
      <c r="U11" s="467">
        <f>+IFERROR(U10/U8,0)</f>
        <v>0</v>
      </c>
      <c r="V11" s="528">
        <f>+IFERROR(V10/V8,0)</f>
        <v>0</v>
      </c>
      <c r="W11" s="528">
        <f>W10-W8</f>
        <v>0</v>
      </c>
      <c r="X11" s="528">
        <f>X10-X8</f>
        <v>0</v>
      </c>
      <c r="Y11" s="467">
        <f>+IFERROR(Y10/Y8,0)</f>
        <v>0</v>
      </c>
      <c r="Z11" s="528">
        <f>+IFERROR(Z10/Z8,0)</f>
        <v>0</v>
      </c>
      <c r="AA11" s="528">
        <f>AA10-AA8</f>
        <v>0</v>
      </c>
      <c r="AB11" s="528">
        <f>AB10-AB8</f>
        <v>0</v>
      </c>
      <c r="AC11" s="528">
        <f>AC10-AC8</f>
        <v>0</v>
      </c>
      <c r="AD11" s="528">
        <f>AD10-AD8</f>
        <v>0</v>
      </c>
      <c r="AE11" s="528">
        <f>+IFERROR(AE10/AE8,0)</f>
        <v>0</v>
      </c>
      <c r="AF11" s="528">
        <f>AF10-AF8</f>
        <v>0</v>
      </c>
      <c r="AG11" s="52">
        <f>AG10-AG8</f>
        <v>0</v>
      </c>
      <c r="AI11" s="466">
        <f>+IFERROR(AI10/AI8,0)</f>
        <v>0</v>
      </c>
      <c r="AJ11" s="467">
        <f>+IFERROR(AJ10/AJ8,0)</f>
        <v>0</v>
      </c>
      <c r="AK11" s="467">
        <f>+IFERROR(AK10/AK8,0)</f>
        <v>0</v>
      </c>
      <c r="AL11" s="528">
        <f>+IFERROR(AL10/AL8,0)</f>
        <v>0</v>
      </c>
      <c r="AM11" s="528">
        <f>AM10-AM8</f>
        <v>0</v>
      </c>
      <c r="AN11" s="528">
        <f>AN10-AN8</f>
        <v>0</v>
      </c>
      <c r="AO11" s="467">
        <f>+IFERROR(AO10/AO8,0)</f>
        <v>0</v>
      </c>
      <c r="AP11" s="528">
        <f>+IFERROR(AP10/AP8,0)</f>
        <v>0</v>
      </c>
      <c r="AQ11" s="528">
        <f>AQ10-AQ8</f>
        <v>0</v>
      </c>
      <c r="AR11" s="528">
        <f>AR10-AR8</f>
        <v>0</v>
      </c>
      <c r="AS11" s="528">
        <f>AS10-AS8</f>
        <v>0</v>
      </c>
      <c r="AT11" s="528">
        <f>AT10-AT8</f>
        <v>0</v>
      </c>
      <c r="AU11" s="528">
        <f>+IFERROR(AU10/AU8,0)</f>
        <v>0</v>
      </c>
      <c r="AV11" s="528">
        <f>AV10-AV8</f>
        <v>0</v>
      </c>
      <c r="AW11" s="52">
        <f>AW10-AW8</f>
        <v>0</v>
      </c>
    </row>
    <row r="12" spans="1:49" x14ac:dyDescent="0.25">
      <c r="B12" s="575"/>
      <c r="I12" s="527"/>
      <c r="J12" s="527"/>
      <c r="K12" s="527"/>
      <c r="L12" s="527"/>
      <c r="M12" s="527"/>
      <c r="N12" s="527"/>
      <c r="O12" s="527"/>
      <c r="P12" s="527"/>
      <c r="Q12" s="527"/>
      <c r="Y12" s="527"/>
      <c r="Z12" s="527"/>
      <c r="AA12" s="527"/>
      <c r="AB12" s="527"/>
      <c r="AC12" s="527"/>
      <c r="AD12" s="527"/>
      <c r="AE12" s="527"/>
      <c r="AF12" s="527"/>
      <c r="AG12" s="527"/>
      <c r="AO12" s="527"/>
      <c r="AP12" s="527"/>
      <c r="AQ12" s="527"/>
      <c r="AR12" s="527"/>
      <c r="AS12" s="527"/>
      <c r="AT12" s="527"/>
      <c r="AU12" s="527"/>
      <c r="AV12" s="527"/>
      <c r="AW12" s="527"/>
    </row>
    <row r="14" spans="1:49" x14ac:dyDescent="0.25">
      <c r="B14" s="575"/>
      <c r="I14" s="1105"/>
      <c r="J14" s="1105"/>
      <c r="K14" s="1105"/>
      <c r="L14" s="1105"/>
      <c r="M14" s="1105"/>
      <c r="N14" s="1105"/>
      <c r="O14" s="1105"/>
      <c r="P14" s="1105"/>
      <c r="Q14" s="1105"/>
      <c r="Y14" s="1105"/>
      <c r="Z14" s="1105"/>
      <c r="AA14" s="1105"/>
      <c r="AB14" s="1105"/>
      <c r="AC14" s="1105"/>
      <c r="AD14" s="1105"/>
      <c r="AE14" s="1105"/>
      <c r="AF14" s="1105"/>
      <c r="AG14" s="1105"/>
      <c r="AO14" s="1105"/>
      <c r="AP14" s="1105"/>
      <c r="AQ14" s="1105"/>
      <c r="AR14" s="1105"/>
      <c r="AS14" s="1105"/>
      <c r="AT14" s="1105"/>
      <c r="AU14" s="1105"/>
      <c r="AV14" s="1105"/>
      <c r="AW14" s="1105"/>
    </row>
    <row r="15" spans="1:49" x14ac:dyDescent="0.25">
      <c r="B15" s="575"/>
      <c r="I15" s="1105"/>
      <c r="J15" s="1105"/>
      <c r="K15" s="1105"/>
      <c r="L15" s="1105"/>
      <c r="M15" s="1105"/>
      <c r="N15" s="1105"/>
      <c r="O15" s="1105"/>
      <c r="P15" s="1105"/>
      <c r="Q15" s="1105"/>
      <c r="Y15" s="1105"/>
      <c r="Z15" s="1105"/>
      <c r="AA15" s="1105"/>
      <c r="AB15" s="1105"/>
      <c r="AC15" s="1105"/>
      <c r="AD15" s="1105"/>
      <c r="AE15" s="1105"/>
      <c r="AF15" s="1105"/>
      <c r="AG15" s="1105"/>
      <c r="AO15" s="1105"/>
      <c r="AP15" s="1105"/>
      <c r="AQ15" s="1105"/>
      <c r="AR15" s="1105"/>
      <c r="AS15" s="1105"/>
      <c r="AT15" s="1105"/>
      <c r="AU15" s="1105"/>
      <c r="AV15" s="1105"/>
      <c r="AW15" s="1105"/>
    </row>
    <row r="16" spans="1:49" x14ac:dyDescent="0.25">
      <c r="B16" s="190"/>
    </row>
    <row r="17" spans="2:2" x14ac:dyDescent="0.25">
      <c r="B17" s="7"/>
    </row>
    <row r="18" spans="2:2" x14ac:dyDescent="0.25">
      <c r="B18" s="7"/>
    </row>
    <row r="20" spans="2:2" x14ac:dyDescent="0.25">
      <c r="B20" s="45"/>
    </row>
    <row r="21" spans="2:2" x14ac:dyDescent="0.25">
      <c r="B21" s="169"/>
    </row>
    <row r="22" spans="2:2" x14ac:dyDescent="0.25">
      <c r="B22" s="169"/>
    </row>
    <row r="23" spans="2:2" x14ac:dyDescent="0.25">
      <c r="B23" s="169"/>
    </row>
    <row r="24" spans="2:2" x14ac:dyDescent="0.25">
      <c r="B24" s="5"/>
    </row>
    <row r="25" spans="2:2" x14ac:dyDescent="0.25">
      <c r="B25" s="169"/>
    </row>
    <row r="26" spans="2:2" x14ac:dyDescent="0.25">
      <c r="B26" s="169"/>
    </row>
    <row r="27" spans="2:2" x14ac:dyDescent="0.25">
      <c r="B27" s="169"/>
    </row>
    <row r="28" spans="2:2" x14ac:dyDescent="0.25">
      <c r="B28" s="169"/>
    </row>
  </sheetData>
  <mergeCells count="13">
    <mergeCell ref="A4:B6"/>
    <mergeCell ref="C4:Q4"/>
    <mergeCell ref="S4:AG4"/>
    <mergeCell ref="AI4:AW4"/>
    <mergeCell ref="P1:Q1"/>
    <mergeCell ref="AF1:AG1"/>
    <mergeCell ref="AV1:AW1"/>
    <mergeCell ref="I14:Q14"/>
    <mergeCell ref="Y14:AG14"/>
    <mergeCell ref="AO15:AW15"/>
    <mergeCell ref="I15:Q15"/>
    <mergeCell ref="Y15:AG15"/>
    <mergeCell ref="AO14:AW14"/>
  </mergeCells>
  <conditionalFormatting sqref="C9:F9">
    <cfRule type="cellIs" dxfId="19" priority="18" stopIfTrue="1" operator="equal">
      <formula>0</formula>
    </cfRule>
  </conditionalFormatting>
  <conditionalFormatting sqref="C9:F9">
    <cfRule type="cellIs" dxfId="18" priority="17" stopIfTrue="1" operator="equal">
      <formula>0</formula>
    </cfRule>
  </conditionalFormatting>
  <conditionalFormatting sqref="I9:J9">
    <cfRule type="cellIs" dxfId="17" priority="16" stopIfTrue="1" operator="equal">
      <formula>0</formula>
    </cfRule>
  </conditionalFormatting>
  <conditionalFormatting sqref="I9:J9">
    <cfRule type="cellIs" dxfId="16" priority="15" stopIfTrue="1" operator="equal">
      <formula>0</formula>
    </cfRule>
  </conditionalFormatting>
  <conditionalFormatting sqref="O9">
    <cfRule type="cellIs" dxfId="15" priority="14" stopIfTrue="1" operator="equal">
      <formula>0</formula>
    </cfRule>
  </conditionalFormatting>
  <conditionalFormatting sqref="O9">
    <cfRule type="cellIs" dxfId="14" priority="13" stopIfTrue="1" operator="equal">
      <formula>0</formula>
    </cfRule>
  </conditionalFormatting>
  <conditionalFormatting sqref="S9:V9">
    <cfRule type="cellIs" dxfId="13" priority="12" stopIfTrue="1" operator="equal">
      <formula>0</formula>
    </cfRule>
  </conditionalFormatting>
  <conditionalFormatting sqref="S9:V9">
    <cfRule type="cellIs" dxfId="12" priority="11" stopIfTrue="1" operator="equal">
      <formula>0</formula>
    </cfRule>
  </conditionalFormatting>
  <conditionalFormatting sqref="Y9:Z9">
    <cfRule type="cellIs" dxfId="11" priority="10" stopIfTrue="1" operator="equal">
      <formula>0</formula>
    </cfRule>
  </conditionalFormatting>
  <conditionalFormatting sqref="Y9:Z9">
    <cfRule type="cellIs" dxfId="10" priority="9" stopIfTrue="1" operator="equal">
      <formula>0</formula>
    </cfRule>
  </conditionalFormatting>
  <conditionalFormatting sqref="AE9">
    <cfRule type="cellIs" dxfId="9" priority="8" stopIfTrue="1" operator="equal">
      <formula>0</formula>
    </cfRule>
  </conditionalFormatting>
  <conditionalFormatting sqref="AE9">
    <cfRule type="cellIs" dxfId="8" priority="7" stopIfTrue="1" operator="equal">
      <formula>0</formula>
    </cfRule>
  </conditionalFormatting>
  <conditionalFormatting sqref="AI9:AL9">
    <cfRule type="cellIs" dxfId="7" priority="6" stopIfTrue="1" operator="equal">
      <formula>0</formula>
    </cfRule>
  </conditionalFormatting>
  <conditionalFormatting sqref="AI9:AL9">
    <cfRule type="cellIs" dxfId="6" priority="5" stopIfTrue="1" operator="equal">
      <formula>0</formula>
    </cfRule>
  </conditionalFormatting>
  <conditionalFormatting sqref="AO9:AP9">
    <cfRule type="cellIs" dxfId="5" priority="4" stopIfTrue="1" operator="equal">
      <formula>0</formula>
    </cfRule>
  </conditionalFormatting>
  <conditionalFormatting sqref="AO9:AP9">
    <cfRule type="cellIs" dxfId="4" priority="3" stopIfTrue="1" operator="equal">
      <formula>0</formula>
    </cfRule>
  </conditionalFormatting>
  <conditionalFormatting sqref="AU9">
    <cfRule type="cellIs" dxfId="3" priority="2" stopIfTrue="1" operator="equal">
      <formula>0</formula>
    </cfRule>
  </conditionalFormatting>
  <conditionalFormatting sqref="AU9">
    <cfRule type="cellIs" dxfId="2" priority="1" stopIfTrue="1" operator="equal">
      <formula>0</formula>
    </cfRule>
  </conditionalFormatting>
  <pageMargins left="1.1811023622047245" right="0.39370078740157483" top="0.39370078740157483" bottom="1.1811023622047245" header="0.31496062992125984" footer="0.31496062992125984"/>
  <pageSetup paperSize="9" scale="50" orientation="landscape" r:id="rId1"/>
  <colBreaks count="2" manualBreakCount="2">
    <brk id="17" max="1048575" man="1"/>
    <brk id="33"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43"/>
  <sheetViews>
    <sheetView view="pageBreakPreview" zoomScale="60" zoomScaleNormal="70" workbookViewId="0">
      <selection activeCell="O1" sqref="O1"/>
    </sheetView>
  </sheetViews>
  <sheetFormatPr defaultRowHeight="14.4" x14ac:dyDescent="0.3"/>
  <cols>
    <col min="1" max="1" width="84.109375" style="178" customWidth="1" collapsed="1"/>
    <col min="2" max="2" width="22.5546875" style="178" customWidth="1"/>
    <col min="3" max="5" width="22.5546875" customWidth="1"/>
    <col min="6" max="6" width="3.6640625" customWidth="1"/>
    <col min="7" max="7" width="22.5546875" style="178" customWidth="1"/>
    <col min="8" max="10" width="22.5546875" customWidth="1"/>
    <col min="11" max="11" width="3.44140625" customWidth="1"/>
    <col min="12" max="12" width="22.5546875" style="178" customWidth="1"/>
    <col min="13" max="15" width="22.5546875" customWidth="1"/>
  </cols>
  <sheetData>
    <row r="1" spans="1:15" ht="50.4" customHeight="1" x14ac:dyDescent="0.3">
      <c r="N1" s="814"/>
      <c r="O1" s="814" t="s">
        <v>812</v>
      </c>
    </row>
    <row r="2" spans="1:15" ht="27" customHeight="1" x14ac:dyDescent="0.3">
      <c r="A2" s="811" t="s">
        <v>756</v>
      </c>
      <c r="B2"/>
      <c r="G2"/>
      <c r="L2"/>
    </row>
    <row r="3" spans="1:15" ht="15" thickBot="1" x14ac:dyDescent="0.35">
      <c r="A3" s="654" t="s">
        <v>0</v>
      </c>
    </row>
    <row r="4" spans="1:15" s="870" customFormat="1" ht="29.4" customHeight="1" x14ac:dyDescent="0.3">
      <c r="A4" s="1024" t="s">
        <v>203</v>
      </c>
      <c r="B4" s="997" t="str">
        <f>'10_Сapital'!F4</f>
        <v>наступний рік</v>
      </c>
      <c r="C4" s="998"/>
      <c r="D4" s="998"/>
      <c r="E4" s="1003"/>
      <c r="G4" s="1082" t="str">
        <f>'10_Сapital'!H4</f>
        <v>Рік +2</v>
      </c>
      <c r="H4" s="998"/>
      <c r="I4" s="998"/>
      <c r="J4" s="1003"/>
      <c r="L4" s="997" t="str">
        <f>'20_Assets_worst'!L4</f>
        <v>Рік+ 3</v>
      </c>
      <c r="M4" s="998"/>
      <c r="N4" s="998"/>
      <c r="O4" s="1003"/>
    </row>
    <row r="5" spans="1:15" s="870" customFormat="1" ht="29.4" customHeight="1" x14ac:dyDescent="0.3">
      <c r="A5" s="1043"/>
      <c r="B5" s="886" t="s">
        <v>78</v>
      </c>
      <c r="C5" s="852" t="s">
        <v>569</v>
      </c>
      <c r="D5" s="953" t="s">
        <v>79</v>
      </c>
      <c r="E5" s="938" t="s">
        <v>82</v>
      </c>
      <c r="G5" s="886" t="s">
        <v>78</v>
      </c>
      <c r="H5" s="852" t="s">
        <v>571</v>
      </c>
      <c r="I5" s="953" t="s">
        <v>79</v>
      </c>
      <c r="J5" s="938" t="s">
        <v>82</v>
      </c>
      <c r="L5" s="886" t="s">
        <v>78</v>
      </c>
      <c r="M5" s="852" t="s">
        <v>572</v>
      </c>
      <c r="N5" s="953" t="s">
        <v>79</v>
      </c>
      <c r="O5" s="938" t="s">
        <v>82</v>
      </c>
    </row>
    <row r="6" spans="1:15" s="870" customFormat="1" ht="29.4" customHeight="1" thickBot="1" x14ac:dyDescent="0.35">
      <c r="A6" s="1043"/>
      <c r="B6" s="824" t="s">
        <v>5</v>
      </c>
      <c r="C6" s="929"/>
      <c r="D6" s="954"/>
      <c r="E6" s="928" t="s">
        <v>15</v>
      </c>
      <c r="G6" s="824" t="s">
        <v>5</v>
      </c>
      <c r="H6" s="929"/>
      <c r="I6" s="954"/>
      <c r="J6" s="928" t="s">
        <v>15</v>
      </c>
      <c r="L6" s="824" t="s">
        <v>5</v>
      </c>
      <c r="M6" s="929"/>
      <c r="N6" s="954"/>
      <c r="O6" s="928" t="s">
        <v>15</v>
      </c>
    </row>
    <row r="7" spans="1:15" s="566" customFormat="1" x14ac:dyDescent="0.3">
      <c r="A7" s="753">
        <v>1</v>
      </c>
      <c r="B7" s="561">
        <v>2</v>
      </c>
      <c r="C7" s="562" t="s">
        <v>566</v>
      </c>
      <c r="D7" s="563" t="s">
        <v>89</v>
      </c>
      <c r="E7" s="564" t="s">
        <v>294</v>
      </c>
      <c r="G7" s="561" t="s">
        <v>192</v>
      </c>
      <c r="H7" s="562" t="s">
        <v>567</v>
      </c>
      <c r="I7" s="563" t="s">
        <v>295</v>
      </c>
      <c r="J7" s="564" t="s">
        <v>209</v>
      </c>
      <c r="L7" s="561" t="s">
        <v>391</v>
      </c>
      <c r="M7" s="562" t="s">
        <v>568</v>
      </c>
      <c r="N7" s="563" t="s">
        <v>296</v>
      </c>
      <c r="O7" s="564" t="s">
        <v>297</v>
      </c>
    </row>
    <row r="8" spans="1:15" ht="44.4" customHeight="1" thickBot="1" x14ac:dyDescent="0.35">
      <c r="A8" s="765" t="s">
        <v>507</v>
      </c>
      <c r="B8" s="559">
        <f>B9-B10+B11</f>
        <v>0</v>
      </c>
      <c r="C8" s="33"/>
      <c r="D8" s="33">
        <f>D9-D10+D11</f>
        <v>0</v>
      </c>
      <c r="E8" s="560">
        <f t="shared" ref="E8:E39" si="0">IFERROR(D8/B8,0)</f>
        <v>0</v>
      </c>
      <c r="G8" s="559">
        <f>G9-G10+G11</f>
        <v>0</v>
      </c>
      <c r="H8" s="33"/>
      <c r="I8" s="33">
        <f>I9-I10+I11</f>
        <v>0</v>
      </c>
      <c r="J8" s="560">
        <f t="shared" ref="J8:J39" si="1">IFERROR(I8/G8,0)</f>
        <v>0</v>
      </c>
      <c r="L8" s="559">
        <f>L9-L10+L11</f>
        <v>0</v>
      </c>
      <c r="M8" s="33"/>
      <c r="N8" s="33">
        <f>N9-N10+N11</f>
        <v>0</v>
      </c>
      <c r="O8" s="560">
        <f t="shared" ref="O8:O39" si="2">IFERROR(N8/L8,0)</f>
        <v>0</v>
      </c>
    </row>
    <row r="9" spans="1:15" ht="34.799999999999997" customHeight="1" x14ac:dyDescent="0.3">
      <c r="A9" s="657" t="s">
        <v>704</v>
      </c>
      <c r="B9" s="320">
        <f>'13_Assets'!M8</f>
        <v>0</v>
      </c>
      <c r="C9" s="319" t="s">
        <v>565</v>
      </c>
      <c r="D9" s="319">
        <f>'20_Assets_worst'!D8</f>
        <v>0</v>
      </c>
      <c r="E9" s="531">
        <f t="shared" si="0"/>
        <v>0</v>
      </c>
      <c r="G9" s="320">
        <f>'13_Assets'!Q8</f>
        <v>0</v>
      </c>
      <c r="H9" s="319" t="s">
        <v>565</v>
      </c>
      <c r="I9" s="319">
        <f>'20_Assets_worst'!I8</f>
        <v>0</v>
      </c>
      <c r="J9" s="531">
        <f t="shared" si="1"/>
        <v>0</v>
      </c>
      <c r="L9" s="320">
        <f>'13_Assets'!U8</f>
        <v>0</v>
      </c>
      <c r="M9" s="319" t="s">
        <v>565</v>
      </c>
      <c r="N9" s="319">
        <f>'20_Assets_worst'!N8</f>
        <v>0</v>
      </c>
      <c r="O9" s="531">
        <f t="shared" si="2"/>
        <v>0</v>
      </c>
    </row>
    <row r="10" spans="1:15" ht="34.799999999999997" customHeight="1" x14ac:dyDescent="0.3">
      <c r="A10" s="658" t="s">
        <v>705</v>
      </c>
      <c r="B10" s="323">
        <f>'10_Сapital'!F10</f>
        <v>0</v>
      </c>
      <c r="C10" s="322"/>
      <c r="D10" s="321">
        <f>B10+C10</f>
        <v>0</v>
      </c>
      <c r="E10" s="532">
        <f t="shared" si="0"/>
        <v>0</v>
      </c>
      <c r="G10" s="323">
        <f>'10_Сapital'!H10</f>
        <v>0</v>
      </c>
      <c r="H10" s="322"/>
      <c r="I10" s="321">
        <f>G10+H10</f>
        <v>0</v>
      </c>
      <c r="J10" s="532">
        <f t="shared" si="1"/>
        <v>0</v>
      </c>
      <c r="L10" s="323">
        <f>'10_Сapital'!J10</f>
        <v>0</v>
      </c>
      <c r="M10" s="322"/>
      <c r="N10" s="321">
        <f>L10+M10</f>
        <v>0</v>
      </c>
      <c r="O10" s="532">
        <f t="shared" si="2"/>
        <v>0</v>
      </c>
    </row>
    <row r="11" spans="1:15" ht="34.799999999999997" customHeight="1" thickBot="1" x14ac:dyDescent="0.35">
      <c r="A11" s="576" t="s">
        <v>300</v>
      </c>
      <c r="B11" s="323">
        <f>'10_Сapital'!F11</f>
        <v>0</v>
      </c>
      <c r="C11" s="322"/>
      <c r="D11" s="321">
        <f>B11+C11</f>
        <v>0</v>
      </c>
      <c r="E11" s="532">
        <f t="shared" si="0"/>
        <v>0</v>
      </c>
      <c r="G11" s="323">
        <f>'10_Сapital'!H11</f>
        <v>0</v>
      </c>
      <c r="H11" s="322"/>
      <c r="I11" s="321">
        <f>G11+H11</f>
        <v>0</v>
      </c>
      <c r="J11" s="532">
        <f t="shared" si="1"/>
        <v>0</v>
      </c>
      <c r="L11" s="323">
        <f>'10_Сapital'!J11</f>
        <v>0</v>
      </c>
      <c r="M11" s="322"/>
      <c r="N11" s="321">
        <f>L11+M11</f>
        <v>0</v>
      </c>
      <c r="O11" s="532">
        <f t="shared" si="2"/>
        <v>0</v>
      </c>
    </row>
    <row r="12" spans="1:15" ht="34.799999999999997" customHeight="1" thickBot="1" x14ac:dyDescent="0.35">
      <c r="A12" s="423" t="s">
        <v>301</v>
      </c>
      <c r="B12" s="126">
        <f>B13+B22+B30</f>
        <v>0</v>
      </c>
      <c r="C12" s="127" t="s">
        <v>565</v>
      </c>
      <c r="D12" s="127">
        <f>D13+D22+D30</f>
        <v>0</v>
      </c>
      <c r="E12" s="129">
        <f t="shared" si="0"/>
        <v>0</v>
      </c>
      <c r="G12" s="126">
        <f>G13+G22+G30</f>
        <v>0</v>
      </c>
      <c r="H12" s="127" t="s">
        <v>565</v>
      </c>
      <c r="I12" s="127">
        <f>I13+I22+I30</f>
        <v>0</v>
      </c>
      <c r="J12" s="129">
        <f t="shared" si="1"/>
        <v>0</v>
      </c>
      <c r="L12" s="126">
        <f>L13+L22+L30</f>
        <v>0</v>
      </c>
      <c r="M12" s="127" t="s">
        <v>565</v>
      </c>
      <c r="N12" s="127">
        <f>N13+N22+N30</f>
        <v>0</v>
      </c>
      <c r="O12" s="129">
        <f t="shared" si="2"/>
        <v>0</v>
      </c>
    </row>
    <row r="13" spans="1:15" ht="34.799999999999997" customHeight="1" thickBot="1" x14ac:dyDescent="0.35">
      <c r="A13" s="424" t="s">
        <v>302</v>
      </c>
      <c r="B13" s="325">
        <f>IF((B14+B15+B16+B17+B18+B19+B20)&lt;0,0,(B14+B15+B16+B17+B18+B19+B20))</f>
        <v>0</v>
      </c>
      <c r="C13" s="324" t="s">
        <v>565</v>
      </c>
      <c r="D13" s="324">
        <f>IF((D14+D15+D16+D17+D18+D19+D20)&lt;0,0,(D14+D15+D16+D17+D18+D19+D20))</f>
        <v>0</v>
      </c>
      <c r="E13" s="533">
        <f t="shared" si="0"/>
        <v>0</v>
      </c>
      <c r="G13" s="325">
        <f>IF((G14+G15+G16+G17+G18+G19+G20)&lt;0,0,(G14+G15+G16+G17+G18+G19+G20))</f>
        <v>0</v>
      </c>
      <c r="H13" s="324" t="s">
        <v>565</v>
      </c>
      <c r="I13" s="324">
        <f>IF((I14+I15+I16+I17+I18+I19+I20)&lt;0,0,(I14+I15+I16+I17+I18+I19+I20))</f>
        <v>0</v>
      </c>
      <c r="J13" s="533">
        <f t="shared" si="1"/>
        <v>0</v>
      </c>
      <c r="L13" s="325">
        <f>IF((L14+L15+L16+L17+L18+L19+L20)&lt;0,0,(L14+L15+L16+L17+L18+L19+L20))</f>
        <v>0</v>
      </c>
      <c r="M13" s="324" t="s">
        <v>565</v>
      </c>
      <c r="N13" s="324">
        <f>IF((N14+N15+N16+N17+N18+N19+N20)&lt;0,0,(N14+N15+N16+N17+N18+N19+N20))</f>
        <v>0</v>
      </c>
      <c r="O13" s="533">
        <f t="shared" si="2"/>
        <v>0</v>
      </c>
    </row>
    <row r="14" spans="1:15" ht="34.799999999999997" customHeight="1" x14ac:dyDescent="0.3">
      <c r="A14" s="425" t="s">
        <v>303</v>
      </c>
      <c r="B14" s="327">
        <f>'10_Сapital'!F14</f>
        <v>0</v>
      </c>
      <c r="C14" s="322"/>
      <c r="D14" s="326">
        <f t="shared" ref="D14:D19" si="3">B14+C14</f>
        <v>0</v>
      </c>
      <c r="E14" s="534">
        <f t="shared" si="0"/>
        <v>0</v>
      </c>
      <c r="G14" s="327">
        <f>'10_Сapital'!H14</f>
        <v>0</v>
      </c>
      <c r="H14" s="322"/>
      <c r="I14" s="326">
        <f t="shared" ref="I14:I19" si="4">G14+H14</f>
        <v>0</v>
      </c>
      <c r="J14" s="534">
        <f t="shared" si="1"/>
        <v>0</v>
      </c>
      <c r="L14" s="327">
        <f>'10_Сapital'!J14</f>
        <v>0</v>
      </c>
      <c r="M14" s="322"/>
      <c r="N14" s="326">
        <f t="shared" ref="N14:N19" si="5">L14+M14</f>
        <v>0</v>
      </c>
      <c r="O14" s="534">
        <f t="shared" si="2"/>
        <v>0</v>
      </c>
    </row>
    <row r="15" spans="1:15" ht="27.6" customHeight="1" x14ac:dyDescent="0.3">
      <c r="A15" s="427" t="s">
        <v>307</v>
      </c>
      <c r="B15" s="327">
        <f>'10_Сapital'!F18</f>
        <v>0</v>
      </c>
      <c r="C15" s="322"/>
      <c r="D15" s="326">
        <f t="shared" si="3"/>
        <v>0</v>
      </c>
      <c r="E15" s="534">
        <f t="shared" si="0"/>
        <v>0</v>
      </c>
      <c r="G15" s="327">
        <f>'10_Сapital'!H18</f>
        <v>0</v>
      </c>
      <c r="H15" s="322"/>
      <c r="I15" s="326">
        <f t="shared" si="4"/>
        <v>0</v>
      </c>
      <c r="J15" s="534">
        <f t="shared" si="1"/>
        <v>0</v>
      </c>
      <c r="L15" s="327">
        <f>'10_Сapital'!J18</f>
        <v>0</v>
      </c>
      <c r="M15" s="322"/>
      <c r="N15" s="326">
        <f t="shared" si="5"/>
        <v>0</v>
      </c>
      <c r="O15" s="534">
        <f t="shared" si="2"/>
        <v>0</v>
      </c>
    </row>
    <row r="16" spans="1:15" ht="48.6" customHeight="1" x14ac:dyDescent="0.3">
      <c r="A16" s="428" t="s">
        <v>639</v>
      </c>
      <c r="B16" s="327">
        <f>'10_Сapital'!F19</f>
        <v>0</v>
      </c>
      <c r="C16" s="322"/>
      <c r="D16" s="326">
        <f t="shared" si="3"/>
        <v>0</v>
      </c>
      <c r="E16" s="534">
        <f t="shared" si="0"/>
        <v>0</v>
      </c>
      <c r="G16" s="327">
        <f>'10_Сapital'!H19</f>
        <v>0</v>
      </c>
      <c r="H16" s="322"/>
      <c r="I16" s="326">
        <f t="shared" si="4"/>
        <v>0</v>
      </c>
      <c r="J16" s="534">
        <f t="shared" si="1"/>
        <v>0</v>
      </c>
      <c r="L16" s="327">
        <f>'10_Сapital'!J19</f>
        <v>0</v>
      </c>
      <c r="M16" s="322"/>
      <c r="N16" s="326">
        <f t="shared" si="5"/>
        <v>0</v>
      </c>
      <c r="O16" s="534">
        <f t="shared" si="2"/>
        <v>0</v>
      </c>
    </row>
    <row r="17" spans="1:15" ht="34.799999999999997" customHeight="1" x14ac:dyDescent="0.3">
      <c r="A17" s="661" t="s">
        <v>707</v>
      </c>
      <c r="B17" s="327">
        <f>'10_Сapital'!F23</f>
        <v>0</v>
      </c>
      <c r="C17" s="322"/>
      <c r="D17" s="326">
        <f t="shared" si="3"/>
        <v>0</v>
      </c>
      <c r="E17" s="534">
        <f t="shared" si="0"/>
        <v>0</v>
      </c>
      <c r="G17" s="327">
        <f>'10_Сapital'!H23</f>
        <v>0</v>
      </c>
      <c r="H17" s="322"/>
      <c r="I17" s="326">
        <f t="shared" si="4"/>
        <v>0</v>
      </c>
      <c r="J17" s="534">
        <f t="shared" si="1"/>
        <v>0</v>
      </c>
      <c r="L17" s="327">
        <f>'10_Сapital'!J23</f>
        <v>0</v>
      </c>
      <c r="M17" s="322"/>
      <c r="N17" s="326">
        <f t="shared" si="5"/>
        <v>0</v>
      </c>
      <c r="O17" s="534">
        <f t="shared" si="2"/>
        <v>0</v>
      </c>
    </row>
    <row r="18" spans="1:15" ht="24.6" customHeight="1" x14ac:dyDescent="0.3">
      <c r="A18" s="428" t="s">
        <v>448</v>
      </c>
      <c r="B18" s="327">
        <f>'10_Сapital'!F24</f>
        <v>0</v>
      </c>
      <c r="C18" s="322"/>
      <c r="D18" s="326">
        <f t="shared" si="3"/>
        <v>0</v>
      </c>
      <c r="E18" s="534">
        <f t="shared" si="0"/>
        <v>0</v>
      </c>
      <c r="G18" s="327">
        <f>'10_Сapital'!H24</f>
        <v>0</v>
      </c>
      <c r="H18" s="322"/>
      <c r="I18" s="326">
        <f t="shared" si="4"/>
        <v>0</v>
      </c>
      <c r="J18" s="534">
        <f t="shared" si="1"/>
        <v>0</v>
      </c>
      <c r="L18" s="327">
        <f>'10_Сapital'!J24</f>
        <v>0</v>
      </c>
      <c r="M18" s="322"/>
      <c r="N18" s="326">
        <f t="shared" si="5"/>
        <v>0</v>
      </c>
      <c r="O18" s="534">
        <f t="shared" si="2"/>
        <v>0</v>
      </c>
    </row>
    <row r="19" spans="1:15" ht="34.799999999999997" customHeight="1" x14ac:dyDescent="0.3">
      <c r="A19" s="430" t="s">
        <v>315</v>
      </c>
      <c r="B19" s="327">
        <f>'10_Сapital'!F28</f>
        <v>0</v>
      </c>
      <c r="C19" s="322"/>
      <c r="D19" s="326">
        <f t="shared" si="3"/>
        <v>0</v>
      </c>
      <c r="E19" s="534">
        <f t="shared" si="0"/>
        <v>0</v>
      </c>
      <c r="G19" s="327">
        <f>'10_Сapital'!H28</f>
        <v>0</v>
      </c>
      <c r="H19" s="322"/>
      <c r="I19" s="326">
        <f t="shared" si="4"/>
        <v>0</v>
      </c>
      <c r="J19" s="534">
        <f t="shared" si="1"/>
        <v>0</v>
      </c>
      <c r="L19" s="327">
        <f>'10_Сapital'!J28</f>
        <v>0</v>
      </c>
      <c r="M19" s="322"/>
      <c r="N19" s="326">
        <f t="shared" si="5"/>
        <v>0</v>
      </c>
      <c r="O19" s="534">
        <f t="shared" si="2"/>
        <v>0</v>
      </c>
    </row>
    <row r="20" spans="1:15" ht="30" customHeight="1" x14ac:dyDescent="0.3">
      <c r="A20" s="428" t="s">
        <v>316</v>
      </c>
      <c r="B20" s="327">
        <f>IF(B23+B24+B25+B26+B27+B28&lt;0,B23+B24+B25+B26+B27+B28,0)</f>
        <v>0</v>
      </c>
      <c r="C20" s="321" t="s">
        <v>565</v>
      </c>
      <c r="D20" s="326">
        <f>IF(D23+D24+D25+D26+D27+D28&lt;0,D23+D24+D25+D26+D27+D28,0)</f>
        <v>0</v>
      </c>
      <c r="E20" s="534">
        <f t="shared" si="0"/>
        <v>0</v>
      </c>
      <c r="G20" s="327">
        <f>IF(G23+G24+G25+G26+G27+G28&lt;0,G23+G24+G25+G26+G27+G28,0)</f>
        <v>0</v>
      </c>
      <c r="H20" s="321" t="s">
        <v>565</v>
      </c>
      <c r="I20" s="326">
        <f>IF(I23+I24+I25+I26+I27+I28&lt;0,I23+I24+I25+I26+I27+I28,0)</f>
        <v>0</v>
      </c>
      <c r="J20" s="534">
        <f t="shared" si="1"/>
        <v>0</v>
      </c>
      <c r="L20" s="327">
        <f>IF(L23+L24+L25+L26+L27+L28&lt;0,L23+L24+L25+L26+L27+L28,0)</f>
        <v>0</v>
      </c>
      <c r="M20" s="321" t="s">
        <v>565</v>
      </c>
      <c r="N20" s="326">
        <f>IF(N23+N24+N25+N26+N27+N28&lt;0,N23+N24+N25+N26+N27+N28,0)</f>
        <v>0</v>
      </c>
      <c r="O20" s="534">
        <f t="shared" si="2"/>
        <v>0</v>
      </c>
    </row>
    <row r="21" spans="1:15" ht="45.6" customHeight="1" thickBot="1" x14ac:dyDescent="0.35">
      <c r="A21" s="428" t="s">
        <v>317</v>
      </c>
      <c r="B21" s="327">
        <f>IF((B13+B22+B30-IF((B8)&lt;0,0,B8))&gt;0,(B13+B22+B30-IF((B8)&lt;0,0,B8)),0)</f>
        <v>0</v>
      </c>
      <c r="C21" s="321" t="s">
        <v>565</v>
      </c>
      <c r="D21" s="326">
        <f>IF((D13+D22+D30-IF((D8)&lt;0,0,D8))&gt;0,(D13+D22+D30-IF((D8)&lt;0,0,D8)),0)</f>
        <v>0</v>
      </c>
      <c r="E21" s="534">
        <f t="shared" si="0"/>
        <v>0</v>
      </c>
      <c r="G21" s="327">
        <f>IF((G13+G22+G30-IF((G8)&lt;0,0,G8))&gt;0,(G13+G22+G30-IF((G8)&lt;0,0,G8)),0)</f>
        <v>0</v>
      </c>
      <c r="H21" s="321" t="s">
        <v>565</v>
      </c>
      <c r="I21" s="326">
        <f>IF((I13+I22+I30-IF((I8)&lt;0,0,I8))&gt;0,(I13+I22+I30-IF((I8)&lt;0,0,I8)),0)</f>
        <v>0</v>
      </c>
      <c r="J21" s="534">
        <f t="shared" si="1"/>
        <v>0</v>
      </c>
      <c r="L21" s="327">
        <f>IF((L13+L22+L30-IF((L8)&lt;0,0,L8))&gt;0,(L13+L22+L30-IF((L8)&lt;0,0,L8)),0)</f>
        <v>0</v>
      </c>
      <c r="M21" s="321" t="s">
        <v>565</v>
      </c>
      <c r="N21" s="326">
        <f>IF((N13+N22+N30-IF((N8)&lt;0,0,N8))&gt;0,(N13+N22+N30-IF((N8)&lt;0,0,N8)),0)</f>
        <v>0</v>
      </c>
      <c r="O21" s="534">
        <f t="shared" si="2"/>
        <v>0</v>
      </c>
    </row>
    <row r="22" spans="1:15" ht="37.799999999999997" customHeight="1" thickBot="1" x14ac:dyDescent="0.35">
      <c r="A22" s="424" t="s">
        <v>318</v>
      </c>
      <c r="B22" s="325">
        <f>IF(B23+B24+B25+B26+B27+B28&lt;0,0,B23+B24+B25+B26+B27+B28)</f>
        <v>0</v>
      </c>
      <c r="C22" s="324" t="s">
        <v>565</v>
      </c>
      <c r="D22" s="324">
        <f>IF(D23+D24+D25+D26+D27+D28&lt;0,0,D23+D24+D25+D26+D27+D28)</f>
        <v>0</v>
      </c>
      <c r="E22" s="533">
        <f t="shared" si="0"/>
        <v>0</v>
      </c>
      <c r="G22" s="325">
        <f>IF(G23+G24+G25+G26+G27+G28&lt;0,0,G23+G24+G25+G26+G27+G28)</f>
        <v>0</v>
      </c>
      <c r="H22" s="324" t="s">
        <v>565</v>
      </c>
      <c r="I22" s="324">
        <f>IF(I23+I24+I25+I26+I27+I28&lt;0,0,I23+I24+I25+I26+I27+I28)</f>
        <v>0</v>
      </c>
      <c r="J22" s="533">
        <f t="shared" si="1"/>
        <v>0</v>
      </c>
      <c r="L22" s="325">
        <f>IF(L23+L24+L25+L26+L27+L28&lt;0,0,L23+L24+L25+L26+L27+L28)</f>
        <v>0</v>
      </c>
      <c r="M22" s="324" t="s">
        <v>565</v>
      </c>
      <c r="N22" s="324">
        <f>IF(N23+N24+N25+N26+N27+N28&lt;0,0,N23+N24+N25+N26+N27+N28)</f>
        <v>0</v>
      </c>
      <c r="O22" s="533">
        <f t="shared" si="2"/>
        <v>0</v>
      </c>
    </row>
    <row r="23" spans="1:15" ht="52.8" customHeight="1" x14ac:dyDescent="0.3">
      <c r="A23" s="432" t="s">
        <v>640</v>
      </c>
      <c r="B23" s="323">
        <f>'10_Сapital'!F32</f>
        <v>0</v>
      </c>
      <c r="C23" s="322"/>
      <c r="D23" s="321">
        <f t="shared" ref="D23:D28" si="6">B23+C23</f>
        <v>0</v>
      </c>
      <c r="E23" s="532">
        <f t="shared" si="0"/>
        <v>0</v>
      </c>
      <c r="G23" s="323">
        <f>'10_Сapital'!H32</f>
        <v>0</v>
      </c>
      <c r="H23" s="322"/>
      <c r="I23" s="321">
        <f>G23+H23</f>
        <v>0</v>
      </c>
      <c r="J23" s="532">
        <f t="shared" si="1"/>
        <v>0</v>
      </c>
      <c r="L23" s="323">
        <f>'10_Сapital'!J32</f>
        <v>0</v>
      </c>
      <c r="M23" s="322"/>
      <c r="N23" s="321">
        <f>L23+M23</f>
        <v>0</v>
      </c>
      <c r="O23" s="532">
        <f t="shared" si="2"/>
        <v>0</v>
      </c>
    </row>
    <row r="24" spans="1:15" ht="34.799999999999997" customHeight="1" x14ac:dyDescent="0.3">
      <c r="A24" s="433" t="s">
        <v>323</v>
      </c>
      <c r="B24" s="323">
        <f>'10_Сapital'!F36</f>
        <v>0</v>
      </c>
      <c r="C24" s="322"/>
      <c r="D24" s="321">
        <f t="shared" si="6"/>
        <v>0</v>
      </c>
      <c r="E24" s="532">
        <f t="shared" si="0"/>
        <v>0</v>
      </c>
      <c r="G24" s="323">
        <f>'10_Сapital'!H36</f>
        <v>0</v>
      </c>
      <c r="H24" s="322"/>
      <c r="I24" s="321">
        <f>G24+H24</f>
        <v>0</v>
      </c>
      <c r="J24" s="532">
        <f t="shared" si="1"/>
        <v>0</v>
      </c>
      <c r="L24" s="323">
        <f>'10_Сapital'!J36</f>
        <v>0</v>
      </c>
      <c r="M24" s="322"/>
      <c r="N24" s="321">
        <f>L24+M24</f>
        <v>0</v>
      </c>
      <c r="O24" s="532">
        <f t="shared" si="2"/>
        <v>0</v>
      </c>
    </row>
    <row r="25" spans="1:15" ht="54" customHeight="1" x14ac:dyDescent="0.3">
      <c r="A25" s="433" t="s">
        <v>324</v>
      </c>
      <c r="B25" s="323">
        <f>'10_Сapital'!F37</f>
        <v>0</v>
      </c>
      <c r="C25" s="322"/>
      <c r="D25" s="321">
        <f t="shared" si="6"/>
        <v>0</v>
      </c>
      <c r="E25" s="532">
        <f t="shared" si="0"/>
        <v>0</v>
      </c>
      <c r="G25" s="323">
        <f>'10_Сapital'!H37</f>
        <v>0</v>
      </c>
      <c r="H25" s="322"/>
      <c r="I25" s="321">
        <f>G25+H25</f>
        <v>0</v>
      </c>
      <c r="J25" s="532">
        <f t="shared" si="1"/>
        <v>0</v>
      </c>
      <c r="L25" s="323">
        <f>'10_Сapital'!J37</f>
        <v>0</v>
      </c>
      <c r="M25" s="322"/>
      <c r="N25" s="321">
        <f>L25+M25</f>
        <v>0</v>
      </c>
      <c r="O25" s="532">
        <f t="shared" si="2"/>
        <v>0</v>
      </c>
    </row>
    <row r="26" spans="1:15" ht="34.799999999999997" customHeight="1" x14ac:dyDescent="0.3">
      <c r="A26" s="337" t="s">
        <v>449</v>
      </c>
      <c r="B26" s="323">
        <f>'10_Сapital'!F38</f>
        <v>0</v>
      </c>
      <c r="C26" s="322"/>
      <c r="D26" s="321">
        <f>B26</f>
        <v>0</v>
      </c>
      <c r="E26" s="532">
        <f t="shared" si="0"/>
        <v>0</v>
      </c>
      <c r="G26" s="323">
        <f>'10_Сapital'!H38</f>
        <v>0</v>
      </c>
      <c r="H26" s="322"/>
      <c r="I26" s="321">
        <f>G26</f>
        <v>0</v>
      </c>
      <c r="J26" s="532">
        <f t="shared" si="1"/>
        <v>0</v>
      </c>
      <c r="L26" s="323">
        <f>'10_Сapital'!J38</f>
        <v>0</v>
      </c>
      <c r="M26" s="322"/>
      <c r="N26" s="321">
        <f>L26</f>
        <v>0</v>
      </c>
      <c r="O26" s="532">
        <f t="shared" si="2"/>
        <v>0</v>
      </c>
    </row>
    <row r="27" spans="1:15" ht="34.799999999999997" customHeight="1" x14ac:dyDescent="0.3">
      <c r="A27" s="340" t="s">
        <v>327</v>
      </c>
      <c r="B27" s="323">
        <f>'10_Сapital'!F41</f>
        <v>0</v>
      </c>
      <c r="C27" s="322"/>
      <c r="D27" s="321">
        <f t="shared" si="6"/>
        <v>0</v>
      </c>
      <c r="E27" s="532">
        <f t="shared" si="0"/>
        <v>0</v>
      </c>
      <c r="G27" s="323">
        <f>'10_Сapital'!H41</f>
        <v>0</v>
      </c>
      <c r="H27" s="322"/>
      <c r="I27" s="321">
        <f>G27+H27</f>
        <v>0</v>
      </c>
      <c r="J27" s="532">
        <f t="shared" si="1"/>
        <v>0</v>
      </c>
      <c r="L27" s="323">
        <f>'10_Сapital'!J41</f>
        <v>0</v>
      </c>
      <c r="M27" s="322"/>
      <c r="N27" s="321">
        <f>L27+M27</f>
        <v>0</v>
      </c>
      <c r="O27" s="532">
        <f t="shared" si="2"/>
        <v>0</v>
      </c>
    </row>
    <row r="28" spans="1:15" ht="25.8" customHeight="1" x14ac:dyDescent="0.3">
      <c r="A28" s="337" t="s">
        <v>450</v>
      </c>
      <c r="B28" s="323">
        <f>'10_Сapital'!F42</f>
        <v>0</v>
      </c>
      <c r="C28" s="322"/>
      <c r="D28" s="321">
        <f t="shared" si="6"/>
        <v>0</v>
      </c>
      <c r="E28" s="532">
        <f t="shared" si="0"/>
        <v>0</v>
      </c>
      <c r="G28" s="323">
        <f>'10_Сapital'!H42</f>
        <v>0</v>
      </c>
      <c r="H28" s="322"/>
      <c r="I28" s="321">
        <f>G28+H28</f>
        <v>0</v>
      </c>
      <c r="J28" s="532">
        <f t="shared" si="1"/>
        <v>0</v>
      </c>
      <c r="L28" s="323">
        <f>'10_Сapital'!J42</f>
        <v>0</v>
      </c>
      <c r="M28" s="322"/>
      <c r="N28" s="321">
        <f>L28+M28</f>
        <v>0</v>
      </c>
      <c r="O28" s="532">
        <f t="shared" si="2"/>
        <v>0</v>
      </c>
    </row>
    <row r="29" spans="1:15" ht="46.2" customHeight="1" thickBot="1" x14ac:dyDescent="0.35">
      <c r="A29" s="337" t="s">
        <v>329</v>
      </c>
      <c r="B29" s="323">
        <f>-IF((B13+B22+B30-IF((B8)&lt;0,0,B8))&lt;0,(B13+B22+B30-IF((B8)&lt;0,0,B8)),0)</f>
        <v>0</v>
      </c>
      <c r="C29" s="321"/>
      <c r="D29" s="321">
        <f>-IF((D13+D22+D30-IF((D8)&lt;0,0,D8))&lt;0,(D13+D22+D30-IF((D8)&lt;0,0,D8)),0)</f>
        <v>0</v>
      </c>
      <c r="E29" s="532">
        <f t="shared" si="0"/>
        <v>0</v>
      </c>
      <c r="G29" s="323">
        <f>-IF((G13+G22+G30-IF((G8)&lt;0,0,G8))&lt;0,(G13+G22+G30-IF((G8)&lt;0,0,G8)),0)</f>
        <v>0</v>
      </c>
      <c r="H29" s="321"/>
      <c r="I29" s="321">
        <f>-IF((I13+I22+I30-IF((I8)&lt;0,0,I8))&lt;0,(I13+I22+I30-IF((I8)&lt;0,0,I8)),0)</f>
        <v>0</v>
      </c>
      <c r="J29" s="532">
        <f t="shared" si="1"/>
        <v>0</v>
      </c>
      <c r="L29" s="323">
        <f>-IF((L13+L22+L30-IF((L8)&lt;0,0,L8))&lt;0,(L13+L22+L30-IF((L8)&lt;0,0,L8)),0)</f>
        <v>0</v>
      </c>
      <c r="M29" s="321"/>
      <c r="N29" s="321">
        <f>-IF((N13+N22+N30-IF((N8)&lt;0,0,N8))&lt;0,(N13+N22+N30-IF((N8)&lt;0,0,N8)),0)</f>
        <v>0</v>
      </c>
      <c r="O29" s="532">
        <f t="shared" si="2"/>
        <v>0</v>
      </c>
    </row>
    <row r="30" spans="1:15" ht="31.8" customHeight="1" thickBot="1" x14ac:dyDescent="0.35">
      <c r="A30" s="424" t="s">
        <v>330</v>
      </c>
      <c r="B30" s="325">
        <f>B31+B32</f>
        <v>0</v>
      </c>
      <c r="C30" s="324" t="s">
        <v>565</v>
      </c>
      <c r="D30" s="324">
        <f>D31+D32</f>
        <v>0</v>
      </c>
      <c r="E30" s="533">
        <f t="shared" si="0"/>
        <v>0</v>
      </c>
      <c r="G30" s="325">
        <f>G31+G32</f>
        <v>0</v>
      </c>
      <c r="H30" s="324" t="s">
        <v>565</v>
      </c>
      <c r="I30" s="324">
        <f>I31+I32</f>
        <v>0</v>
      </c>
      <c r="J30" s="533">
        <f t="shared" si="1"/>
        <v>0</v>
      </c>
      <c r="L30" s="325">
        <f>L31+L32</f>
        <v>0</v>
      </c>
      <c r="M30" s="324" t="s">
        <v>565</v>
      </c>
      <c r="N30" s="324">
        <f>N31+N32</f>
        <v>0</v>
      </c>
      <c r="O30" s="533">
        <f t="shared" si="2"/>
        <v>0</v>
      </c>
    </row>
    <row r="31" spans="1:15" ht="48" customHeight="1" x14ac:dyDescent="0.3">
      <c r="A31" s="340" t="s">
        <v>331</v>
      </c>
      <c r="B31" s="323">
        <f>'10_Сapital'!F47</f>
        <v>0</v>
      </c>
      <c r="C31" s="322"/>
      <c r="D31" s="321">
        <f>B31+C31</f>
        <v>0</v>
      </c>
      <c r="E31" s="532">
        <f t="shared" si="0"/>
        <v>0</v>
      </c>
      <c r="G31" s="323">
        <f>'10_Сapital'!H47</f>
        <v>0</v>
      </c>
      <c r="H31" s="322"/>
      <c r="I31" s="321">
        <f>G31+H31</f>
        <v>0</v>
      </c>
      <c r="J31" s="532">
        <f t="shared" si="1"/>
        <v>0</v>
      </c>
      <c r="L31" s="323">
        <f>'10_Сapital'!J47</f>
        <v>0</v>
      </c>
      <c r="M31" s="322"/>
      <c r="N31" s="321">
        <f>L31+M31</f>
        <v>0</v>
      </c>
      <c r="O31" s="532">
        <f t="shared" si="2"/>
        <v>0</v>
      </c>
    </row>
    <row r="32" spans="1:15" ht="37.200000000000003" customHeight="1" thickBot="1" x14ac:dyDescent="0.35">
      <c r="A32" s="340" t="s">
        <v>332</v>
      </c>
      <c r="B32" s="323">
        <f>'10_Сapital'!F48</f>
        <v>0</v>
      </c>
      <c r="C32" s="322"/>
      <c r="D32" s="321">
        <f>B32+C32</f>
        <v>0</v>
      </c>
      <c r="E32" s="532">
        <f t="shared" si="0"/>
        <v>0</v>
      </c>
      <c r="G32" s="323">
        <f>'10_Сapital'!H48</f>
        <v>0</v>
      </c>
      <c r="H32" s="322"/>
      <c r="I32" s="321">
        <f>G32+H32</f>
        <v>0</v>
      </c>
      <c r="J32" s="532">
        <f t="shared" si="1"/>
        <v>0</v>
      </c>
      <c r="L32" s="323">
        <f>'10_Сapital'!J48</f>
        <v>0</v>
      </c>
      <c r="M32" s="322"/>
      <c r="N32" s="321">
        <f>L32+M32</f>
        <v>0</v>
      </c>
      <c r="O32" s="532">
        <f t="shared" si="2"/>
        <v>0</v>
      </c>
    </row>
    <row r="33" spans="1:15" ht="52.8" customHeight="1" thickBot="1" x14ac:dyDescent="0.35">
      <c r="A33" s="424" t="s">
        <v>333</v>
      </c>
      <c r="B33" s="325">
        <f>B34+B35+B36</f>
        <v>0</v>
      </c>
      <c r="C33" s="324" t="s">
        <v>565</v>
      </c>
      <c r="D33" s="324">
        <f>D34+D35+D36</f>
        <v>0</v>
      </c>
      <c r="E33" s="533">
        <f t="shared" si="0"/>
        <v>0</v>
      </c>
      <c r="G33" s="325">
        <f>G34+G35+G36</f>
        <v>0</v>
      </c>
      <c r="H33" s="324" t="s">
        <v>565</v>
      </c>
      <c r="I33" s="324">
        <f>I34+I35+I36</f>
        <v>0</v>
      </c>
      <c r="J33" s="533">
        <f t="shared" si="1"/>
        <v>0</v>
      </c>
      <c r="L33" s="325">
        <f>L34+L35+L36</f>
        <v>0</v>
      </c>
      <c r="M33" s="324" t="s">
        <v>565</v>
      </c>
      <c r="N33" s="324">
        <f>N34+N35+N36</f>
        <v>0</v>
      </c>
      <c r="O33" s="533">
        <f t="shared" si="2"/>
        <v>0</v>
      </c>
    </row>
    <row r="34" spans="1:15" ht="27" customHeight="1" x14ac:dyDescent="0.3">
      <c r="A34" s="435" t="s">
        <v>334</v>
      </c>
      <c r="B34" s="323">
        <f>B13-B21</f>
        <v>0</v>
      </c>
      <c r="C34" s="321" t="s">
        <v>565</v>
      </c>
      <c r="D34" s="321">
        <f>D13-D21</f>
        <v>0</v>
      </c>
      <c r="E34" s="532">
        <f t="shared" si="0"/>
        <v>0</v>
      </c>
      <c r="G34" s="323">
        <f>G13-G21</f>
        <v>0</v>
      </c>
      <c r="H34" s="321" t="s">
        <v>565</v>
      </c>
      <c r="I34" s="321">
        <f>I13-I21</f>
        <v>0</v>
      </c>
      <c r="J34" s="532">
        <f t="shared" si="1"/>
        <v>0</v>
      </c>
      <c r="L34" s="323">
        <f>L13-L21</f>
        <v>0</v>
      </c>
      <c r="M34" s="321" t="s">
        <v>565</v>
      </c>
      <c r="N34" s="321">
        <f>N13-N21</f>
        <v>0</v>
      </c>
      <c r="O34" s="532">
        <f t="shared" si="2"/>
        <v>0</v>
      </c>
    </row>
    <row r="35" spans="1:15" ht="27" customHeight="1" x14ac:dyDescent="0.3">
      <c r="A35" s="435" t="s">
        <v>335</v>
      </c>
      <c r="B35" s="323">
        <f>IFERROR(IF((B22+B29+B36)/('14_SCR+MCR'!F8)&lt;0.5,(B22+B29),('14_SCR+MCR'!F8)*0.5-B36),0)</f>
        <v>0</v>
      </c>
      <c r="C35" s="321" t="s">
        <v>565</v>
      </c>
      <c r="D35" s="676">
        <f>IFERROR(IF((D22+D29+D36)/('21_SCR+MCR_worst'!D8)&lt;0.5,(D22+D29),('21_SCR+MCR_worst'!D8)*0.5-D36),0)</f>
        <v>0</v>
      </c>
      <c r="E35" s="532">
        <f t="shared" si="0"/>
        <v>0</v>
      </c>
      <c r="G35" s="323">
        <f>IFERROR(IF((G22+G29+G36)/('14_SCR+MCR'!H45)&lt;0.5,(G22+G29),('14_SCR+MCR'!H8)*0.5-G36),0)</f>
        <v>0</v>
      </c>
      <c r="H35" s="321" t="s">
        <v>565</v>
      </c>
      <c r="I35" s="676">
        <f>IFERROR(IF((I22+I29+I36)/('21_SCR+MCR_worst'!H8)&lt;0.5,(I22+I29),('21_SCR+MCR_worst'!H8)*0.5-I36),0)</f>
        <v>0</v>
      </c>
      <c r="J35" s="532">
        <f t="shared" si="1"/>
        <v>0</v>
      </c>
      <c r="L35" s="323">
        <f>IFERROR(IF((L22+L29+L36)/('14_SCR+MCR'!J8)&lt;0.5,(L22+L29),('14_SCR+MCR'!J8)*0.5-L36),0)</f>
        <v>0</v>
      </c>
      <c r="M35" s="321" t="s">
        <v>565</v>
      </c>
      <c r="N35" s="676">
        <f>IFERROR(IF((N22+N29+N36)/('21_SCR+MCR_worst'!L8)&lt;0.5,(N22+N29),('21_SCR+MCR_worst'!L8)*0.5-N36),0)</f>
        <v>0</v>
      </c>
      <c r="O35" s="532">
        <f t="shared" si="2"/>
        <v>0</v>
      </c>
    </row>
    <row r="36" spans="1:15" ht="27" customHeight="1" thickBot="1" x14ac:dyDescent="0.35">
      <c r="A36" s="435" t="s">
        <v>336</v>
      </c>
      <c r="B36" s="323">
        <f>IFERROR(IF((B30)/('14_SCR+MCR'!F8)&lt;0.15,B30,('14_SCR+MCR'!F8)*0.15),0)</f>
        <v>0</v>
      </c>
      <c r="C36" s="321" t="s">
        <v>565</v>
      </c>
      <c r="D36" s="676">
        <f>IFERROR(IF((D30)/('21_SCR+MCR_worst'!D8)&lt;0.15,D30,('21_SCR+MCR_worst'!D8)*0.15),0)</f>
        <v>0</v>
      </c>
      <c r="E36" s="532">
        <f t="shared" si="0"/>
        <v>0</v>
      </c>
      <c r="G36" s="323">
        <f>IFERROR(IF((G30)/('14_SCR+MCR'!H8)&lt;0.15,G30,('14_SCR+MCR'!H8)*0.15),0)</f>
        <v>0</v>
      </c>
      <c r="H36" s="321" t="s">
        <v>565</v>
      </c>
      <c r="I36" s="676">
        <f>IFERROR(IF((I30)/('21_SCR+MCR_worst'!H8)&lt;0.15,I30,('21_SCR+MCR_worst'!H8)*0.15),0)</f>
        <v>0</v>
      </c>
      <c r="J36" s="532">
        <f t="shared" si="1"/>
        <v>0</v>
      </c>
      <c r="L36" s="323">
        <f>IFERROR(IF((L30)/('14_SCR+MCR'!J8)&lt;0.15,L30,('14_SCR+MCR'!J8)*0.15),0)</f>
        <v>0</v>
      </c>
      <c r="M36" s="321" t="s">
        <v>565</v>
      </c>
      <c r="N36" s="676">
        <f>IFERROR(IF((N30)/('21_SCR+MCR_worst'!L8)&lt;0.15,N30,('21_SCR+MCR_worst'!L8)*0.15),0)</f>
        <v>0</v>
      </c>
      <c r="O36" s="532">
        <f t="shared" si="2"/>
        <v>0</v>
      </c>
    </row>
    <row r="37" spans="1:15" ht="46.8" customHeight="1" thickBot="1" x14ac:dyDescent="0.35">
      <c r="A37" s="424" t="s">
        <v>337</v>
      </c>
      <c r="B37" s="325">
        <f>B38+B39</f>
        <v>0</v>
      </c>
      <c r="C37" s="324" t="s">
        <v>565</v>
      </c>
      <c r="D37" s="677">
        <f>D38+D39</f>
        <v>0</v>
      </c>
      <c r="E37" s="533">
        <f t="shared" si="0"/>
        <v>0</v>
      </c>
      <c r="G37" s="325">
        <f>G38+G39</f>
        <v>0</v>
      </c>
      <c r="H37" s="324" t="s">
        <v>565</v>
      </c>
      <c r="I37" s="677">
        <f>I38+I39</f>
        <v>0</v>
      </c>
      <c r="J37" s="533">
        <f t="shared" si="1"/>
        <v>0</v>
      </c>
      <c r="L37" s="325">
        <f>L38+L39</f>
        <v>0</v>
      </c>
      <c r="M37" s="324" t="s">
        <v>565</v>
      </c>
      <c r="N37" s="677">
        <f>N38+N39</f>
        <v>0</v>
      </c>
      <c r="O37" s="533">
        <f t="shared" si="2"/>
        <v>0</v>
      </c>
    </row>
    <row r="38" spans="1:15" ht="30.6" customHeight="1" x14ac:dyDescent="0.3">
      <c r="A38" s="435" t="s">
        <v>338</v>
      </c>
      <c r="B38" s="323">
        <f>B13-B21</f>
        <v>0</v>
      </c>
      <c r="C38" s="321" t="s">
        <v>565</v>
      </c>
      <c r="D38" s="676">
        <f>D13-D21</f>
        <v>0</v>
      </c>
      <c r="E38" s="532">
        <f t="shared" si="0"/>
        <v>0</v>
      </c>
      <c r="G38" s="323">
        <f>G13-G21</f>
        <v>0</v>
      </c>
      <c r="H38" s="321" t="s">
        <v>565</v>
      </c>
      <c r="I38" s="676">
        <f>I13-I21</f>
        <v>0</v>
      </c>
      <c r="J38" s="532">
        <f t="shared" si="1"/>
        <v>0</v>
      </c>
      <c r="L38" s="323">
        <f>L13-L21</f>
        <v>0</v>
      </c>
      <c r="M38" s="321" t="s">
        <v>565</v>
      </c>
      <c r="N38" s="676">
        <f>N13-N21</f>
        <v>0</v>
      </c>
      <c r="O38" s="532">
        <f t="shared" si="2"/>
        <v>0</v>
      </c>
    </row>
    <row r="39" spans="1:15" ht="27.6" customHeight="1" thickBot="1" x14ac:dyDescent="0.35">
      <c r="A39" s="436" t="s">
        <v>339</v>
      </c>
      <c r="B39" s="328">
        <f>IFERROR(IF((B22+B29)/('14_SCR+MCR'!F45)&lt;0.2,(B22+B29),('14_SCR+MCR'!F45)*0.2),0)</f>
        <v>0</v>
      </c>
      <c r="C39" s="535" t="s">
        <v>565</v>
      </c>
      <c r="D39" s="678">
        <f>IFERROR(IF((D22+D29)/('21_SCR+MCR_worst'!D22)&lt;0.2,(D22+D29),('21_SCR+MCR_worst'!D22)*0.2),0)</f>
        <v>0</v>
      </c>
      <c r="E39" s="536">
        <f t="shared" si="0"/>
        <v>0</v>
      </c>
      <c r="G39" s="328">
        <f>IFERROR(IF((G22+G29)/('14_SCR+MCR'!H45)&lt;0.2,(G22+G29),('14_SCR+MCR'!H45)*0.2),0)</f>
        <v>0</v>
      </c>
      <c r="H39" s="535" t="s">
        <v>565</v>
      </c>
      <c r="I39" s="678">
        <f>IFERROR(IF((I22+I29)/('21_SCR+MCR_worst'!H22)&lt;0.2,(I22+I29),('21_SCR+MCR_worst'!H22)*0.2),0)</f>
        <v>0</v>
      </c>
      <c r="J39" s="536">
        <f t="shared" si="1"/>
        <v>0</v>
      </c>
      <c r="L39" s="328">
        <f>IFERROR(IF((L22+L29)/('14_SCR+MCR'!J45)&lt;0.2,(L22+L29),('14_SCR+MCR'!J45)*0.2),0)</f>
        <v>0</v>
      </c>
      <c r="M39" s="535" t="s">
        <v>565</v>
      </c>
      <c r="N39" s="678">
        <f>IFERROR(IF((N22+N29)/('21_SCR+MCR_worst'!L22)&lt;0.2,(N22+N29),('21_SCR+MCR_worst'!L22)*0.2),0)</f>
        <v>0</v>
      </c>
      <c r="O39" s="536">
        <f t="shared" si="2"/>
        <v>0</v>
      </c>
    </row>
    <row r="41" spans="1:15" x14ac:dyDescent="0.3">
      <c r="A41"/>
      <c r="B41"/>
      <c r="G41"/>
      <c r="L41"/>
    </row>
    <row r="42" spans="1:15" x14ac:dyDescent="0.3">
      <c r="A42" s="193"/>
      <c r="B42" s="438"/>
      <c r="G42" s="438"/>
      <c r="L42" s="438"/>
    </row>
    <row r="43" spans="1:15" x14ac:dyDescent="0.3">
      <c r="A43"/>
      <c r="B43"/>
      <c r="G43"/>
      <c r="L43"/>
    </row>
  </sheetData>
  <mergeCells count="4">
    <mergeCell ref="A4:A6"/>
    <mergeCell ref="B4:E4"/>
    <mergeCell ref="G4:J4"/>
    <mergeCell ref="L4:O4"/>
  </mergeCells>
  <conditionalFormatting sqref="A8">
    <cfRule type="cellIs" dxfId="1" priority="2" stopIfTrue="1" operator="equal">
      <formula>0</formula>
    </cfRule>
  </conditionalFormatting>
  <conditionalFormatting sqref="A12">
    <cfRule type="cellIs" dxfId="0" priority="1" stopIfTrue="1" operator="equal">
      <formula>0</formula>
    </cfRule>
  </conditionalFormatting>
  <pageMargins left="1.1811023622047245" right="0.39370078740157483" top="0.39370078740157483" bottom="1.1811023622047245" header="0.31496062992125984" footer="0.31496062992125984"/>
  <pageSetup paperSize="9" scale="34"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21"/>
  <sheetViews>
    <sheetView view="pageBreakPreview" zoomScale="60" zoomScaleNormal="85" workbookViewId="0">
      <selection activeCell="O1" sqref="O1:P1"/>
    </sheetView>
  </sheetViews>
  <sheetFormatPr defaultColWidth="8.88671875" defaultRowHeight="12" x14ac:dyDescent="0.25"/>
  <cols>
    <col min="1" max="1" width="7.109375" style="243" customWidth="1"/>
    <col min="2" max="2" width="40.5546875" style="178" customWidth="1"/>
    <col min="3" max="6" width="17" style="178" customWidth="1"/>
    <col min="7" max="7" width="3.33203125" style="178" customWidth="1"/>
    <col min="8" max="11" width="16.77734375" style="178" customWidth="1"/>
    <col min="12" max="12" width="3.33203125" style="178" customWidth="1"/>
    <col min="13" max="15" width="16.77734375" style="178" customWidth="1"/>
    <col min="16" max="16" width="16.77734375" style="181" customWidth="1"/>
    <col min="17" max="16384" width="8.88671875" style="178"/>
  </cols>
  <sheetData>
    <row r="1" spans="1:16" ht="48" customHeight="1" x14ac:dyDescent="0.25">
      <c r="O1" s="1042" t="s">
        <v>811</v>
      </c>
      <c r="P1" s="1042"/>
    </row>
    <row r="2" spans="1:16" ht="34.5" customHeight="1" x14ac:dyDescent="0.25">
      <c r="B2" s="982" t="s">
        <v>758</v>
      </c>
      <c r="C2" s="982"/>
    </row>
    <row r="3" spans="1:16" ht="17.399999999999999" customHeight="1" thickBot="1" x14ac:dyDescent="0.3">
      <c r="B3" s="654" t="s">
        <v>0</v>
      </c>
    </row>
    <row r="4" spans="1:16" x14ac:dyDescent="0.25">
      <c r="A4" s="1044" t="s">
        <v>740</v>
      </c>
      <c r="B4" s="1106"/>
      <c r="C4" s="980" t="str">
        <f>'18_Сapital_worst'!B4</f>
        <v>наступний рік</v>
      </c>
      <c r="D4" s="1020"/>
      <c r="E4" s="1020"/>
      <c r="F4" s="981"/>
      <c r="H4" s="1108" t="str">
        <f>'18_Сapital_worst'!G4</f>
        <v>Рік +2</v>
      </c>
      <c r="I4" s="1020"/>
      <c r="J4" s="1020"/>
      <c r="K4" s="981"/>
      <c r="M4" s="1108" t="s">
        <v>12</v>
      </c>
      <c r="N4" s="1020"/>
      <c r="O4" s="1020"/>
      <c r="P4" s="981"/>
    </row>
    <row r="5" spans="1:16" s="581" customFormat="1" ht="45" customHeight="1" x14ac:dyDescent="0.3">
      <c r="A5" s="1046"/>
      <c r="B5" s="1107"/>
      <c r="C5" s="823" t="s">
        <v>78</v>
      </c>
      <c r="D5" s="852" t="s">
        <v>573</v>
      </c>
      <c r="E5" s="852" t="s">
        <v>79</v>
      </c>
      <c r="F5" s="109" t="s">
        <v>82</v>
      </c>
      <c r="G5" s="665"/>
      <c r="H5" s="823" t="s">
        <v>78</v>
      </c>
      <c r="I5" s="852" t="s">
        <v>574</v>
      </c>
      <c r="J5" s="852" t="s">
        <v>79</v>
      </c>
      <c r="K5" s="109" t="s">
        <v>82</v>
      </c>
      <c r="L5" s="665"/>
      <c r="M5" s="823" t="s">
        <v>78</v>
      </c>
      <c r="N5" s="852" t="s">
        <v>575</v>
      </c>
      <c r="O5" s="852" t="s">
        <v>79</v>
      </c>
      <c r="P5" s="109" t="s">
        <v>82</v>
      </c>
    </row>
    <row r="6" spans="1:16" ht="12.6" thickBot="1" x14ac:dyDescent="0.3">
      <c r="A6" s="1046"/>
      <c r="B6" s="1107"/>
      <c r="C6" s="462"/>
      <c r="D6" s="196"/>
      <c r="E6" s="216"/>
      <c r="F6" s="237" t="s">
        <v>15</v>
      </c>
      <c r="G6" s="169"/>
      <c r="H6" s="462"/>
      <c r="I6" s="196"/>
      <c r="J6" s="216"/>
      <c r="K6" s="237" t="s">
        <v>15</v>
      </c>
      <c r="L6" s="169"/>
      <c r="M6" s="462"/>
      <c r="N6" s="196"/>
      <c r="O6" s="216"/>
      <c r="P6" s="237" t="s">
        <v>15</v>
      </c>
    </row>
    <row r="7" spans="1:16" ht="12.6" thickBot="1" x14ac:dyDescent="0.3">
      <c r="A7" s="153">
        <v>1</v>
      </c>
      <c r="B7" s="154" t="s">
        <v>249</v>
      </c>
      <c r="C7" s="32">
        <v>3</v>
      </c>
      <c r="D7" s="197" t="s">
        <v>765</v>
      </c>
      <c r="E7" s="474" t="s">
        <v>81</v>
      </c>
      <c r="F7" s="329" t="s">
        <v>83</v>
      </c>
      <c r="G7" s="169"/>
      <c r="H7" s="32">
        <v>7</v>
      </c>
      <c r="I7" s="197" t="s">
        <v>766</v>
      </c>
      <c r="J7" s="197" t="s">
        <v>84</v>
      </c>
      <c r="K7" s="240" t="s">
        <v>85</v>
      </c>
      <c r="L7" s="169"/>
      <c r="M7" s="32">
        <v>11</v>
      </c>
      <c r="N7" s="197" t="s">
        <v>767</v>
      </c>
      <c r="O7" s="197" t="s">
        <v>86</v>
      </c>
      <c r="P7" s="240" t="s">
        <v>87</v>
      </c>
    </row>
    <row r="8" spans="1:16" ht="32.4" customHeight="1" thickBot="1" x14ac:dyDescent="0.3">
      <c r="A8" s="406" t="s">
        <v>404</v>
      </c>
      <c r="B8" s="604" t="s">
        <v>514</v>
      </c>
      <c r="C8" s="126">
        <f>+C9+C12</f>
        <v>0</v>
      </c>
      <c r="D8" s="127">
        <f>+D9+D12</f>
        <v>0</v>
      </c>
      <c r="E8" s="157">
        <f>+E9+E12</f>
        <v>0</v>
      </c>
      <c r="F8" s="128">
        <f t="shared" ref="F8:F21" si="0">IFERROR(E8/C8,0)</f>
        <v>0</v>
      </c>
      <c r="H8" s="126">
        <f>+H9+H12</f>
        <v>0</v>
      </c>
      <c r="I8" s="127">
        <f>+I9+I12</f>
        <v>0</v>
      </c>
      <c r="J8" s="157">
        <f>+J9+J12</f>
        <v>0</v>
      </c>
      <c r="K8" s="128">
        <f t="shared" ref="K8:K21" si="1">IFERROR(J8/H8,0)</f>
        <v>0</v>
      </c>
      <c r="M8" s="126">
        <f>+M9+M12</f>
        <v>0</v>
      </c>
      <c r="N8" s="127">
        <f>+N9+N12</f>
        <v>0</v>
      </c>
      <c r="O8" s="157">
        <f>+O9+O12</f>
        <v>0</v>
      </c>
      <c r="P8" s="128">
        <f t="shared" ref="P8:P21" si="2">IFERROR(O8/M8,0)</f>
        <v>0</v>
      </c>
    </row>
    <row r="9" spans="1:16" ht="62.4" customHeight="1" x14ac:dyDescent="0.25">
      <c r="A9" s="408" t="s">
        <v>257</v>
      </c>
      <c r="B9" s="605" t="s">
        <v>247</v>
      </c>
      <c r="C9" s="537">
        <f>SUM(C10:C11)</f>
        <v>0</v>
      </c>
      <c r="D9" s="539">
        <f>SUM(D10:D11)</f>
        <v>0</v>
      </c>
      <c r="E9" s="543">
        <f>SUM(E10:E11)</f>
        <v>0</v>
      </c>
      <c r="F9" s="541">
        <f t="shared" si="0"/>
        <v>0</v>
      </c>
      <c r="H9" s="537">
        <f>SUM(H10:H11)</f>
        <v>0</v>
      </c>
      <c r="I9" s="539">
        <f>SUM(I10:I11)</f>
        <v>0</v>
      </c>
      <c r="J9" s="543">
        <f>SUM(J10:J11)</f>
        <v>0</v>
      </c>
      <c r="K9" s="541">
        <f t="shared" si="1"/>
        <v>0</v>
      </c>
      <c r="M9" s="537">
        <f>SUM(M10:M11)</f>
        <v>0</v>
      </c>
      <c r="N9" s="539">
        <f>SUM(N10:N11)</f>
        <v>0</v>
      </c>
      <c r="O9" s="543">
        <f>SUM(O10:O11)</f>
        <v>0</v>
      </c>
      <c r="P9" s="541">
        <f t="shared" si="2"/>
        <v>0</v>
      </c>
    </row>
    <row r="10" spans="1:16" s="595" customFormat="1" ht="51.6" customHeight="1" x14ac:dyDescent="0.25">
      <c r="A10" s="407" t="s">
        <v>406</v>
      </c>
      <c r="B10" s="606" t="s">
        <v>544</v>
      </c>
      <c r="C10" s="64">
        <f>'11_Reservs'!G10</f>
        <v>0</v>
      </c>
      <c r="D10" s="61"/>
      <c r="E10" s="682">
        <f>C10+D10</f>
        <v>0</v>
      </c>
      <c r="F10" s="81">
        <f t="shared" si="0"/>
        <v>0</v>
      </c>
      <c r="G10" s="178"/>
      <c r="H10" s="64">
        <f>'11_Reservs'!I10</f>
        <v>0</v>
      </c>
      <c r="I10" s="61"/>
      <c r="J10" s="682">
        <f>H10+I10</f>
        <v>0</v>
      </c>
      <c r="K10" s="81">
        <f t="shared" si="1"/>
        <v>0</v>
      </c>
      <c r="L10" s="178"/>
      <c r="M10" s="64">
        <f>'11_Reservs'!K10</f>
        <v>0</v>
      </c>
      <c r="N10" s="61"/>
      <c r="O10" s="682">
        <f>M10+N10</f>
        <v>0</v>
      </c>
      <c r="P10" s="81">
        <f t="shared" si="2"/>
        <v>0</v>
      </c>
    </row>
    <row r="11" spans="1:16" s="595" customFormat="1" ht="51.6" customHeight="1" x14ac:dyDescent="0.25">
      <c r="A11" s="407" t="s">
        <v>407</v>
      </c>
      <c r="B11" s="606" t="s">
        <v>545</v>
      </c>
      <c r="C11" s="64">
        <f>'11_Reservs'!G11</f>
        <v>0</v>
      </c>
      <c r="D11" s="61"/>
      <c r="E11" s="682">
        <f>C11+D11</f>
        <v>0</v>
      </c>
      <c r="F11" s="81">
        <f t="shared" si="0"/>
        <v>0</v>
      </c>
      <c r="G11" s="178"/>
      <c r="H11" s="64">
        <f>'11_Reservs'!I11</f>
        <v>0</v>
      </c>
      <c r="I11" s="61"/>
      <c r="J11" s="682">
        <f>H11+I11</f>
        <v>0</v>
      </c>
      <c r="K11" s="81">
        <f t="shared" si="1"/>
        <v>0</v>
      </c>
      <c r="L11" s="178"/>
      <c r="M11" s="64">
        <f>'11_Reservs'!K11</f>
        <v>0</v>
      </c>
      <c r="N11" s="61"/>
      <c r="O11" s="682">
        <f>M11+N11</f>
        <v>0</v>
      </c>
      <c r="P11" s="81">
        <f t="shared" si="2"/>
        <v>0</v>
      </c>
    </row>
    <row r="12" spans="1:16" ht="62.4" customHeight="1" x14ac:dyDescent="0.25">
      <c r="A12" s="410" t="s">
        <v>249</v>
      </c>
      <c r="B12" s="605" t="s">
        <v>248</v>
      </c>
      <c r="C12" s="538">
        <f>SUM(C13:C14)</f>
        <v>0</v>
      </c>
      <c r="D12" s="540">
        <f>SUM(D13:D14)</f>
        <v>0</v>
      </c>
      <c r="E12" s="544">
        <f>SUM(E13:E14)</f>
        <v>0</v>
      </c>
      <c r="F12" s="542">
        <f t="shared" si="0"/>
        <v>0</v>
      </c>
      <c r="H12" s="538">
        <f>SUM(H13:H14)</f>
        <v>0</v>
      </c>
      <c r="I12" s="540">
        <f>SUM(I13:I14)</f>
        <v>0</v>
      </c>
      <c r="J12" s="544">
        <f>SUM(J13:J14)</f>
        <v>0</v>
      </c>
      <c r="K12" s="542">
        <f t="shared" si="1"/>
        <v>0</v>
      </c>
      <c r="M12" s="538">
        <f>SUM(M13:M14)</f>
        <v>0</v>
      </c>
      <c r="N12" s="540">
        <f>SUM(N13:N14)</f>
        <v>0</v>
      </c>
      <c r="O12" s="544">
        <f>SUM(O13:O14)</f>
        <v>0</v>
      </c>
      <c r="P12" s="542">
        <f t="shared" si="2"/>
        <v>0</v>
      </c>
    </row>
    <row r="13" spans="1:16" s="595" customFormat="1" ht="51.6" customHeight="1" x14ac:dyDescent="0.25">
      <c r="A13" s="525" t="s">
        <v>27</v>
      </c>
      <c r="B13" s="606" t="s">
        <v>757</v>
      </c>
      <c r="C13" s="683">
        <f>'11_Reservs'!G13</f>
        <v>0</v>
      </c>
      <c r="D13" s="684"/>
      <c r="E13" s="682">
        <f>C13+D13</f>
        <v>0</v>
      </c>
      <c r="F13" s="685">
        <f t="shared" si="0"/>
        <v>0</v>
      </c>
      <c r="G13" s="178"/>
      <c r="H13" s="683">
        <f>'11_Reservs'!I13</f>
        <v>0</v>
      </c>
      <c r="I13" s="684"/>
      <c r="J13" s="682">
        <f>H13+I13</f>
        <v>0</v>
      </c>
      <c r="K13" s="685">
        <f t="shared" si="1"/>
        <v>0</v>
      </c>
      <c r="L13" s="178"/>
      <c r="M13" s="683">
        <f>'11_Reservs'!K13</f>
        <v>0</v>
      </c>
      <c r="N13" s="684"/>
      <c r="O13" s="682">
        <f>M13+N13</f>
        <v>0</v>
      </c>
      <c r="P13" s="685">
        <f t="shared" si="2"/>
        <v>0</v>
      </c>
    </row>
    <row r="14" spans="1:16" s="595" customFormat="1" ht="51.6" customHeight="1" thickBot="1" x14ac:dyDescent="0.3">
      <c r="A14" s="525" t="s">
        <v>25</v>
      </c>
      <c r="B14" s="606" t="s">
        <v>546</v>
      </c>
      <c r="C14" s="683">
        <f>'11_Reservs'!G14</f>
        <v>0</v>
      </c>
      <c r="D14" s="684"/>
      <c r="E14" s="682">
        <f>C14+D14</f>
        <v>0</v>
      </c>
      <c r="F14" s="685">
        <f t="shared" si="0"/>
        <v>0</v>
      </c>
      <c r="G14" s="178"/>
      <c r="H14" s="683">
        <f>'11_Reservs'!I14</f>
        <v>0</v>
      </c>
      <c r="I14" s="684"/>
      <c r="J14" s="682">
        <f>H14+I14</f>
        <v>0</v>
      </c>
      <c r="K14" s="685">
        <f t="shared" si="1"/>
        <v>0</v>
      </c>
      <c r="L14" s="178"/>
      <c r="M14" s="683">
        <f>'11_Reservs'!K14</f>
        <v>0</v>
      </c>
      <c r="N14" s="684"/>
      <c r="O14" s="682">
        <f>M14+N14</f>
        <v>0</v>
      </c>
      <c r="P14" s="685">
        <f t="shared" si="2"/>
        <v>0</v>
      </c>
    </row>
    <row r="15" spans="1:16" ht="62.4" customHeight="1" thickBot="1" x14ac:dyDescent="0.3">
      <c r="A15" s="406" t="s">
        <v>405</v>
      </c>
      <c r="B15" s="604" t="s">
        <v>515</v>
      </c>
      <c r="C15" s="126">
        <f>+C16+C19</f>
        <v>0</v>
      </c>
      <c r="D15" s="127">
        <f>+D16+D19</f>
        <v>0</v>
      </c>
      <c r="E15" s="157">
        <f>+E16+E19</f>
        <v>0</v>
      </c>
      <c r="F15" s="128">
        <f t="shared" si="0"/>
        <v>0</v>
      </c>
      <c r="H15" s="126">
        <f>+H16+H19</f>
        <v>0</v>
      </c>
      <c r="I15" s="127">
        <f>+I16+I19</f>
        <v>0</v>
      </c>
      <c r="J15" s="157">
        <f>+J16+J19</f>
        <v>0</v>
      </c>
      <c r="K15" s="128">
        <f t="shared" si="1"/>
        <v>0</v>
      </c>
      <c r="M15" s="126">
        <f>+M16+M19</f>
        <v>0</v>
      </c>
      <c r="N15" s="127">
        <f>+N16+N19</f>
        <v>0</v>
      </c>
      <c r="O15" s="157">
        <f>+O16+O19</f>
        <v>0</v>
      </c>
      <c r="P15" s="128">
        <f t="shared" si="2"/>
        <v>0</v>
      </c>
    </row>
    <row r="16" spans="1:16" ht="62.4" customHeight="1" x14ac:dyDescent="0.25">
      <c r="A16" s="408" t="s">
        <v>183</v>
      </c>
      <c r="B16" s="605" t="s">
        <v>247</v>
      </c>
      <c r="C16" s="537">
        <f>SUM(C17:C18)</f>
        <v>0</v>
      </c>
      <c r="D16" s="539">
        <f>SUM(D17:D18)</f>
        <v>0</v>
      </c>
      <c r="E16" s="543">
        <f>SUM(E17:E18)</f>
        <v>0</v>
      </c>
      <c r="F16" s="541">
        <f t="shared" si="0"/>
        <v>0</v>
      </c>
      <c r="H16" s="537">
        <f>SUM(H17:H18)</f>
        <v>0</v>
      </c>
      <c r="I16" s="539">
        <f>SUM(I17:I18)</f>
        <v>0</v>
      </c>
      <c r="J16" s="543">
        <f>SUM(J17:J18)</f>
        <v>0</v>
      </c>
      <c r="K16" s="541">
        <f t="shared" si="1"/>
        <v>0</v>
      </c>
      <c r="M16" s="537">
        <f>SUM(M17:M18)</f>
        <v>0</v>
      </c>
      <c r="N16" s="539">
        <f>SUM(N17:N18)</f>
        <v>0</v>
      </c>
      <c r="O16" s="543">
        <f>SUM(O17:O18)</f>
        <v>0</v>
      </c>
      <c r="P16" s="541">
        <f t="shared" si="2"/>
        <v>0</v>
      </c>
    </row>
    <row r="17" spans="1:16" s="595" customFormat="1" ht="51.6" customHeight="1" x14ac:dyDescent="0.25">
      <c r="A17" s="407" t="s">
        <v>184</v>
      </c>
      <c r="B17" s="606" t="s">
        <v>544</v>
      </c>
      <c r="C17" s="683">
        <f>'11_Reservs'!G17</f>
        <v>0</v>
      </c>
      <c r="D17" s="293"/>
      <c r="E17" s="682">
        <f>C17+D17</f>
        <v>0</v>
      </c>
      <c r="F17" s="686">
        <f t="shared" si="0"/>
        <v>0</v>
      </c>
      <c r="G17" s="178"/>
      <c r="H17" s="683">
        <f>'11_Reservs'!I17</f>
        <v>0</v>
      </c>
      <c r="I17" s="293"/>
      <c r="J17" s="682">
        <f>H17+I17</f>
        <v>0</v>
      </c>
      <c r="K17" s="686">
        <f t="shared" si="1"/>
        <v>0</v>
      </c>
      <c r="L17" s="178"/>
      <c r="M17" s="683">
        <f>'11_Reservs'!K17</f>
        <v>0</v>
      </c>
      <c r="N17" s="293"/>
      <c r="O17" s="682">
        <f>M17+N17</f>
        <v>0</v>
      </c>
      <c r="P17" s="686">
        <f t="shared" si="2"/>
        <v>0</v>
      </c>
    </row>
    <row r="18" spans="1:16" s="595" customFormat="1" ht="51.6" customHeight="1" x14ac:dyDescent="0.25">
      <c r="A18" s="407" t="s">
        <v>185</v>
      </c>
      <c r="B18" s="606" t="s">
        <v>545</v>
      </c>
      <c r="C18" s="683">
        <f>'11_Reservs'!G18</f>
        <v>0</v>
      </c>
      <c r="D18" s="689"/>
      <c r="E18" s="690">
        <f>C18+D18</f>
        <v>0</v>
      </c>
      <c r="F18" s="691">
        <f t="shared" si="0"/>
        <v>0</v>
      </c>
      <c r="G18" s="178"/>
      <c r="H18" s="683">
        <f>'11_Reservs'!I18</f>
        <v>0</v>
      </c>
      <c r="I18" s="293"/>
      <c r="J18" s="682">
        <f>H18+I18</f>
        <v>0</v>
      </c>
      <c r="K18" s="686">
        <f t="shared" si="1"/>
        <v>0</v>
      </c>
      <c r="L18" s="178"/>
      <c r="M18" s="683">
        <f>'11_Reservs'!K18</f>
        <v>0</v>
      </c>
      <c r="N18" s="293"/>
      <c r="O18" s="682">
        <f>M18+N18</f>
        <v>0</v>
      </c>
      <c r="P18" s="686">
        <f t="shared" si="2"/>
        <v>0</v>
      </c>
    </row>
    <row r="19" spans="1:16" ht="62.4" customHeight="1" x14ac:dyDescent="0.25">
      <c r="A19" s="408" t="s">
        <v>186</v>
      </c>
      <c r="B19" s="605" t="s">
        <v>248</v>
      </c>
      <c r="C19" s="538">
        <f>SUM(C20:C21)</f>
        <v>0</v>
      </c>
      <c r="D19" s="540">
        <f>SUM(D20:D21)</f>
        <v>0</v>
      </c>
      <c r="E19" s="544">
        <f>SUM(E20:E21)</f>
        <v>0</v>
      </c>
      <c r="F19" s="542">
        <f t="shared" si="0"/>
        <v>0</v>
      </c>
      <c r="H19" s="538">
        <f>SUM(H20:H21)</f>
        <v>0</v>
      </c>
      <c r="I19" s="539">
        <f>SUM(I20:I21)</f>
        <v>0</v>
      </c>
      <c r="J19" s="543">
        <f>SUM(J20:J21)</f>
        <v>0</v>
      </c>
      <c r="K19" s="541">
        <f t="shared" si="1"/>
        <v>0</v>
      </c>
      <c r="M19" s="538">
        <f>SUM(M20:M21)</f>
        <v>0</v>
      </c>
      <c r="N19" s="539">
        <f>SUM(N20:N21)</f>
        <v>0</v>
      </c>
      <c r="O19" s="543">
        <f>SUM(O20:O21)</f>
        <v>0</v>
      </c>
      <c r="P19" s="541">
        <f t="shared" si="2"/>
        <v>0</v>
      </c>
    </row>
    <row r="20" spans="1:16" s="595" customFormat="1" ht="51.6" customHeight="1" x14ac:dyDescent="0.25">
      <c r="A20" s="525" t="s">
        <v>187</v>
      </c>
      <c r="B20" s="606" t="s">
        <v>757</v>
      </c>
      <c r="C20" s="683">
        <f>'11_Reservs'!G20</f>
        <v>0</v>
      </c>
      <c r="D20" s="293"/>
      <c r="E20" s="682">
        <f>C20+D20</f>
        <v>0</v>
      </c>
      <c r="F20" s="686">
        <f t="shared" si="0"/>
        <v>0</v>
      </c>
      <c r="G20" s="178"/>
      <c r="H20" s="683">
        <f>'11_Reservs'!I20</f>
        <v>0</v>
      </c>
      <c r="I20" s="293"/>
      <c r="J20" s="682">
        <f>H20+I20</f>
        <v>0</v>
      </c>
      <c r="K20" s="686">
        <f t="shared" si="1"/>
        <v>0</v>
      </c>
      <c r="L20" s="178"/>
      <c r="M20" s="683">
        <f>'11_Reservs'!K20</f>
        <v>0</v>
      </c>
      <c r="N20" s="293"/>
      <c r="O20" s="682">
        <f>M20+N20</f>
        <v>0</v>
      </c>
      <c r="P20" s="686">
        <f t="shared" si="2"/>
        <v>0</v>
      </c>
    </row>
    <row r="21" spans="1:16" s="595" customFormat="1" ht="51.6" customHeight="1" thickBot="1" x14ac:dyDescent="0.3">
      <c r="A21" s="526" t="s">
        <v>188</v>
      </c>
      <c r="B21" s="607" t="s">
        <v>546</v>
      </c>
      <c r="C21" s="87">
        <f>'11_Reservs'!G21</f>
        <v>0</v>
      </c>
      <c r="D21" s="300"/>
      <c r="E21" s="687">
        <f>C21+D21</f>
        <v>0</v>
      </c>
      <c r="F21" s="688">
        <f t="shared" si="0"/>
        <v>0</v>
      </c>
      <c r="G21" s="178"/>
      <c r="H21" s="87">
        <f>'11_Reservs'!I21</f>
        <v>0</v>
      </c>
      <c r="I21" s="300"/>
      <c r="J21" s="687">
        <f>H21+I21</f>
        <v>0</v>
      </c>
      <c r="K21" s="688">
        <f t="shared" si="1"/>
        <v>0</v>
      </c>
      <c r="L21" s="178"/>
      <c r="M21" s="87">
        <f>'11_Reservs'!K21</f>
        <v>0</v>
      </c>
      <c r="N21" s="300"/>
      <c r="O21" s="687">
        <f>M21+N21</f>
        <v>0</v>
      </c>
      <c r="P21" s="688">
        <f t="shared" si="2"/>
        <v>0</v>
      </c>
    </row>
  </sheetData>
  <mergeCells count="6">
    <mergeCell ref="O1:P1"/>
    <mergeCell ref="A4:B6"/>
    <mergeCell ref="C4:F4"/>
    <mergeCell ref="H4:K4"/>
    <mergeCell ref="M4:P4"/>
    <mergeCell ref="B2:C2"/>
  </mergeCells>
  <pageMargins left="1.1811023622047245" right="0.39370078740157483" top="0.39370078740157483" bottom="1.1811023622047245" header="0.31496062992125984" footer="0.31496062992125984"/>
  <pageSetup paperSize="9" scale="5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9">
    <tabColor theme="9" tint="0.39997558519241921"/>
  </sheetPr>
  <dimension ref="A1:O17"/>
  <sheetViews>
    <sheetView view="pageBreakPreview" zoomScale="60" zoomScaleNormal="85" workbookViewId="0">
      <selection activeCell="L5" sqref="L5"/>
    </sheetView>
  </sheetViews>
  <sheetFormatPr defaultColWidth="8.88671875" defaultRowHeight="12" x14ac:dyDescent="0.25"/>
  <cols>
    <col min="1" max="1" width="45.21875" style="178" customWidth="1"/>
    <col min="2" max="2" width="15.6640625" style="178" customWidth="1"/>
    <col min="3" max="3" width="14.33203125" style="178" customWidth="1"/>
    <col min="4" max="4" width="16.77734375" style="178" customWidth="1"/>
    <col min="5" max="5" width="14.33203125" style="226" customWidth="1"/>
    <col min="6" max="6" width="2.33203125" style="178" customWidth="1"/>
    <col min="7" max="7" width="15.6640625" style="178" customWidth="1"/>
    <col min="8" max="8" width="14.33203125" style="178" customWidth="1"/>
    <col min="9" max="9" width="16.88671875" style="178" customWidth="1"/>
    <col min="10" max="10" width="14.33203125" style="226" customWidth="1"/>
    <col min="11" max="11" width="2.33203125" style="178" customWidth="1"/>
    <col min="12" max="12" width="15.6640625" style="178" customWidth="1"/>
    <col min="13" max="13" width="14.33203125" style="178" customWidth="1"/>
    <col min="14" max="14" width="16.88671875" style="178" customWidth="1"/>
    <col min="15" max="15" width="14.33203125" style="226" customWidth="1"/>
    <col min="16" max="16" width="3.109375" style="178" customWidth="1"/>
    <col min="17" max="16384" width="8.88671875" style="178"/>
  </cols>
  <sheetData>
    <row r="1" spans="1:15" ht="43.8" customHeight="1" x14ac:dyDescent="0.25">
      <c r="N1" s="1042" t="s">
        <v>817</v>
      </c>
      <c r="O1" s="1042"/>
    </row>
    <row r="2" spans="1:15" ht="25.5" customHeight="1" x14ac:dyDescent="0.25">
      <c r="A2" s="1115" t="s">
        <v>798</v>
      </c>
      <c r="B2" s="1115"/>
      <c r="C2" s="226"/>
    </row>
    <row r="3" spans="1:15" ht="12.6" thickBot="1" x14ac:dyDescent="0.3">
      <c r="A3" s="654" t="s">
        <v>0</v>
      </c>
    </row>
    <row r="4" spans="1:15" s="594" customFormat="1" ht="22.2" customHeight="1" thickBot="1" x14ac:dyDescent="0.35">
      <c r="A4" s="1109" t="s">
        <v>181</v>
      </c>
      <c r="B4" s="1112" t="str">
        <f>'13_Assets'!L4</f>
        <v>наступний рік</v>
      </c>
      <c r="C4" s="1113"/>
      <c r="D4" s="1113"/>
      <c r="E4" s="1114"/>
      <c r="G4" s="1004" t="str">
        <f>'1_Prem'!T3</f>
        <v>Рік +2</v>
      </c>
      <c r="H4" s="1005"/>
      <c r="I4" s="1005"/>
      <c r="J4" s="1006"/>
      <c r="L4" s="1004" t="str">
        <f>'1_Prem'!W3</f>
        <v>Рік+ 3</v>
      </c>
      <c r="M4" s="1005"/>
      <c r="N4" s="1005"/>
      <c r="O4" s="1006"/>
    </row>
    <row r="5" spans="1:15" s="169" customFormat="1" ht="87" customHeight="1" x14ac:dyDescent="0.25">
      <c r="A5" s="1110"/>
      <c r="B5" s="647" t="s">
        <v>452</v>
      </c>
      <c r="C5" s="664" t="s">
        <v>576</v>
      </c>
      <c r="D5" s="664" t="s">
        <v>453</v>
      </c>
      <c r="E5" s="668" t="s">
        <v>82</v>
      </c>
      <c r="F5" s="594"/>
      <c r="G5" s="647" t="s">
        <v>452</v>
      </c>
      <c r="H5" s="664" t="s">
        <v>577</v>
      </c>
      <c r="I5" s="664" t="s">
        <v>453</v>
      </c>
      <c r="J5" s="668" t="s">
        <v>82</v>
      </c>
      <c r="K5" s="594"/>
      <c r="L5" s="647" t="s">
        <v>452</v>
      </c>
      <c r="M5" s="664" t="s">
        <v>578</v>
      </c>
      <c r="N5" s="664" t="s">
        <v>453</v>
      </c>
      <c r="O5" s="668" t="s">
        <v>82</v>
      </c>
    </row>
    <row r="6" spans="1:15" s="169" customFormat="1" ht="12.6" thickBot="1" x14ac:dyDescent="0.3">
      <c r="A6" s="1111"/>
      <c r="B6" s="461"/>
      <c r="C6" s="184"/>
      <c r="D6" s="186"/>
      <c r="E6" s="188" t="s">
        <v>15</v>
      </c>
      <c r="G6" s="215"/>
      <c r="H6" s="196"/>
      <c r="I6" s="216"/>
      <c r="J6" s="237" t="s">
        <v>15</v>
      </c>
      <c r="L6" s="215"/>
      <c r="M6" s="196"/>
      <c r="N6" s="216"/>
      <c r="O6" s="237" t="s">
        <v>15</v>
      </c>
    </row>
    <row r="7" spans="1:15" s="169" customFormat="1" ht="12.6" thickBot="1" x14ac:dyDescent="0.3">
      <c r="A7" s="753">
        <v>1</v>
      </c>
      <c r="B7" s="478">
        <v>2</v>
      </c>
      <c r="C7" s="199" t="s">
        <v>768</v>
      </c>
      <c r="D7" s="199" t="s">
        <v>89</v>
      </c>
      <c r="E7" s="479" t="s">
        <v>294</v>
      </c>
      <c r="G7" s="32">
        <v>6</v>
      </c>
      <c r="H7" s="197" t="s">
        <v>769</v>
      </c>
      <c r="I7" s="197" t="s">
        <v>295</v>
      </c>
      <c r="J7" s="240" t="s">
        <v>209</v>
      </c>
      <c r="L7" s="32">
        <v>10</v>
      </c>
      <c r="M7" s="197" t="s">
        <v>770</v>
      </c>
      <c r="N7" s="197" t="s">
        <v>296</v>
      </c>
      <c r="O7" s="240" t="s">
        <v>297</v>
      </c>
    </row>
    <row r="8" spans="1:15" ht="12.6" thickBot="1" x14ac:dyDescent="0.3">
      <c r="A8" s="331" t="s">
        <v>266</v>
      </c>
      <c r="B8" s="480">
        <f>+B9+B10+B11+B12+B13+B14+B15+B17+B16</f>
        <v>0</v>
      </c>
      <c r="C8" s="26">
        <f>+C9+C10+C11+C12+C13+C14+C15+C17+C16</f>
        <v>0</v>
      </c>
      <c r="D8" s="483">
        <f>+D9+D10+D11+D12+D13+D14+D15+D17+D16</f>
        <v>0</v>
      </c>
      <c r="E8" s="109">
        <f t="shared" ref="E8:E17" si="0">+IFERROR(D8/B8,0)</f>
        <v>0</v>
      </c>
      <c r="G8" s="480">
        <f>+G9+G10+G11+G12+G13+G14+G15+G17+G16</f>
        <v>0</v>
      </c>
      <c r="H8" s="26">
        <f>+H9+H10+H11+H12+H13+H14+H15+H17+H16</f>
        <v>0</v>
      </c>
      <c r="I8" s="483">
        <f>+I9+I10+I11+I12+I13+I14+I15+I17+I16</f>
        <v>0</v>
      </c>
      <c r="J8" s="109">
        <f t="shared" ref="J8:J17" si="1">+IFERROR(I8/G8,0)</f>
        <v>0</v>
      </c>
      <c r="L8" s="480">
        <f>+L9+L10+L11+L12+L13+L14+L15+L17+L16</f>
        <v>0</v>
      </c>
      <c r="M8" s="26">
        <f>+M9+M10+M11+M12+M13+M14+M15+M17+M16</f>
        <v>0</v>
      </c>
      <c r="N8" s="483">
        <f>+N9+N10+N11+N12+N13+N14+N15+N17+N16</f>
        <v>0</v>
      </c>
      <c r="O8" s="109">
        <f t="shared" ref="O8:O17" si="2">+IFERROR(N8/L8,0)</f>
        <v>0</v>
      </c>
    </row>
    <row r="9" spans="1:15" ht="70.2" customHeight="1" x14ac:dyDescent="0.25">
      <c r="A9" s="484" t="s">
        <v>451</v>
      </c>
      <c r="B9" s="64">
        <f>'13_Assets'!M9</f>
        <v>0</v>
      </c>
      <c r="C9" s="61"/>
      <c r="D9" s="63">
        <f t="shared" ref="D9:D17" si="3">+C9+B9</f>
        <v>0</v>
      </c>
      <c r="E9" s="102">
        <f t="shared" si="0"/>
        <v>0</v>
      </c>
      <c r="G9" s="64">
        <f>'13_Assets'!Q9</f>
        <v>0</v>
      </c>
      <c r="H9" s="61"/>
      <c r="I9" s="63">
        <f t="shared" ref="I9:I17" si="4">+H9+G9</f>
        <v>0</v>
      </c>
      <c r="J9" s="102">
        <f t="shared" si="1"/>
        <v>0</v>
      </c>
      <c r="L9" s="64">
        <f>'13_Assets'!U9</f>
        <v>0</v>
      </c>
      <c r="M9" s="61"/>
      <c r="N9" s="63">
        <f t="shared" ref="N9:N17" si="5">+M9+L9</f>
        <v>0</v>
      </c>
      <c r="O9" s="102">
        <f t="shared" si="2"/>
        <v>0</v>
      </c>
    </row>
    <row r="10" spans="1:15" ht="68.400000000000006" customHeight="1" x14ac:dyDescent="0.25">
      <c r="A10" s="485" t="s">
        <v>271</v>
      </c>
      <c r="B10" s="64">
        <f>'13_Assets'!M13</f>
        <v>0</v>
      </c>
      <c r="C10" s="61"/>
      <c r="D10" s="63">
        <f t="shared" si="3"/>
        <v>0</v>
      </c>
      <c r="E10" s="102">
        <f t="shared" si="0"/>
        <v>0</v>
      </c>
      <c r="G10" s="64">
        <f>'13_Assets'!Q13</f>
        <v>0</v>
      </c>
      <c r="H10" s="61"/>
      <c r="I10" s="63">
        <f t="shared" si="4"/>
        <v>0</v>
      </c>
      <c r="J10" s="102">
        <f t="shared" si="1"/>
        <v>0</v>
      </c>
      <c r="L10" s="64">
        <f>'13_Assets'!U13</f>
        <v>0</v>
      </c>
      <c r="M10" s="61"/>
      <c r="N10" s="63">
        <f t="shared" si="5"/>
        <v>0</v>
      </c>
      <c r="O10" s="102">
        <f t="shared" si="2"/>
        <v>0</v>
      </c>
    </row>
    <row r="11" spans="1:15" s="181" customFormat="1" ht="72.599999999999994" customHeight="1" x14ac:dyDescent="0.25">
      <c r="A11" s="485" t="s">
        <v>272</v>
      </c>
      <c r="B11" s="64">
        <f>'13_Assets'!M14</f>
        <v>0</v>
      </c>
      <c r="C11" s="61"/>
      <c r="D11" s="63">
        <f t="shared" si="3"/>
        <v>0</v>
      </c>
      <c r="E11" s="102">
        <f t="shared" si="0"/>
        <v>0</v>
      </c>
      <c r="G11" s="64">
        <f>'13_Assets'!Q14</f>
        <v>0</v>
      </c>
      <c r="H11" s="61"/>
      <c r="I11" s="63">
        <f t="shared" si="4"/>
        <v>0</v>
      </c>
      <c r="J11" s="102">
        <f t="shared" si="1"/>
        <v>0</v>
      </c>
      <c r="L11" s="64">
        <f>'13_Assets'!U14</f>
        <v>0</v>
      </c>
      <c r="M11" s="61"/>
      <c r="N11" s="63">
        <f t="shared" si="5"/>
        <v>0</v>
      </c>
      <c r="O11" s="102">
        <f t="shared" si="2"/>
        <v>0</v>
      </c>
    </row>
    <row r="12" spans="1:15" ht="73.2" customHeight="1" x14ac:dyDescent="0.25">
      <c r="A12" s="485" t="s">
        <v>279</v>
      </c>
      <c r="B12" s="64">
        <f>'13_Assets'!M24</f>
        <v>0</v>
      </c>
      <c r="C12" s="61"/>
      <c r="D12" s="63">
        <f t="shared" si="3"/>
        <v>0</v>
      </c>
      <c r="E12" s="102">
        <f t="shared" si="0"/>
        <v>0</v>
      </c>
      <c r="G12" s="64">
        <f>'13_Assets'!Q24</f>
        <v>0</v>
      </c>
      <c r="H12" s="61"/>
      <c r="I12" s="63">
        <f t="shared" si="4"/>
        <v>0</v>
      </c>
      <c r="J12" s="102">
        <f t="shared" si="1"/>
        <v>0</v>
      </c>
      <c r="L12" s="64">
        <f>'13_Assets'!U24</f>
        <v>0</v>
      </c>
      <c r="M12" s="61"/>
      <c r="N12" s="63">
        <f t="shared" si="5"/>
        <v>0</v>
      </c>
      <c r="O12" s="102">
        <f t="shared" si="2"/>
        <v>0</v>
      </c>
    </row>
    <row r="13" spans="1:15" ht="68.400000000000006" customHeight="1" x14ac:dyDescent="0.25">
      <c r="A13" s="485" t="s">
        <v>281</v>
      </c>
      <c r="B13" s="64">
        <f>'13_Assets'!M26</f>
        <v>0</v>
      </c>
      <c r="C13" s="61"/>
      <c r="D13" s="63">
        <f t="shared" si="3"/>
        <v>0</v>
      </c>
      <c r="E13" s="102">
        <f t="shared" si="0"/>
        <v>0</v>
      </c>
      <c r="G13" s="64">
        <f>'13_Assets'!Q26</f>
        <v>0</v>
      </c>
      <c r="H13" s="61"/>
      <c r="I13" s="63">
        <f t="shared" si="4"/>
        <v>0</v>
      </c>
      <c r="J13" s="102">
        <f t="shared" si="1"/>
        <v>0</v>
      </c>
      <c r="L13" s="64">
        <f>'13_Assets'!U26</f>
        <v>0</v>
      </c>
      <c r="M13" s="61"/>
      <c r="N13" s="63">
        <f t="shared" si="5"/>
        <v>0</v>
      </c>
      <c r="O13" s="102">
        <f t="shared" si="2"/>
        <v>0</v>
      </c>
    </row>
    <row r="14" spans="1:15" ht="68.400000000000006" customHeight="1" x14ac:dyDescent="0.25">
      <c r="A14" s="485" t="s">
        <v>523</v>
      </c>
      <c r="B14" s="64">
        <f>'13_Assets'!M30</f>
        <v>0</v>
      </c>
      <c r="C14" s="61"/>
      <c r="D14" s="477">
        <f t="shared" si="3"/>
        <v>0</v>
      </c>
      <c r="E14" s="481">
        <f t="shared" si="0"/>
        <v>0</v>
      </c>
      <c r="G14" s="64">
        <f>'13_Assets'!Q30</f>
        <v>0</v>
      </c>
      <c r="H14" s="61"/>
      <c r="I14" s="477">
        <f t="shared" si="4"/>
        <v>0</v>
      </c>
      <c r="J14" s="481">
        <f t="shared" si="1"/>
        <v>0</v>
      </c>
      <c r="L14" s="64">
        <f>'13_Assets'!U30</f>
        <v>0</v>
      </c>
      <c r="M14" s="61"/>
      <c r="N14" s="477">
        <f t="shared" si="5"/>
        <v>0</v>
      </c>
      <c r="O14" s="481">
        <f t="shared" si="2"/>
        <v>0</v>
      </c>
    </row>
    <row r="15" spans="1:15" ht="68.400000000000006" customHeight="1" x14ac:dyDescent="0.25">
      <c r="A15" s="485" t="s">
        <v>524</v>
      </c>
      <c r="B15" s="64">
        <f>'13_Assets'!M31</f>
        <v>0</v>
      </c>
      <c r="C15" s="61"/>
      <c r="D15" s="477">
        <f t="shared" si="3"/>
        <v>0</v>
      </c>
      <c r="E15" s="481">
        <f t="shared" si="0"/>
        <v>0</v>
      </c>
      <c r="G15" s="64">
        <f>'13_Assets'!Q31</f>
        <v>0</v>
      </c>
      <c r="H15" s="61"/>
      <c r="I15" s="477">
        <f t="shared" si="4"/>
        <v>0</v>
      </c>
      <c r="J15" s="481">
        <f t="shared" si="1"/>
        <v>0</v>
      </c>
      <c r="L15" s="64">
        <f>'13_Assets'!U31</f>
        <v>0</v>
      </c>
      <c r="M15" s="61"/>
      <c r="N15" s="477">
        <f t="shared" si="5"/>
        <v>0</v>
      </c>
      <c r="O15" s="481">
        <f t="shared" si="2"/>
        <v>0</v>
      </c>
    </row>
    <row r="16" spans="1:15" ht="68.400000000000006" customHeight="1" x14ac:dyDescent="0.25">
      <c r="A16" s="485" t="s">
        <v>525</v>
      </c>
      <c r="B16" s="64">
        <f>'13_Assets'!M32</f>
        <v>0</v>
      </c>
      <c r="C16" s="61"/>
      <c r="D16" s="477">
        <f t="shared" si="3"/>
        <v>0</v>
      </c>
      <c r="E16" s="481">
        <f t="shared" si="0"/>
        <v>0</v>
      </c>
      <c r="G16" s="64">
        <f>'13_Assets'!Q32</f>
        <v>0</v>
      </c>
      <c r="H16" s="61"/>
      <c r="I16" s="477">
        <f t="shared" si="4"/>
        <v>0</v>
      </c>
      <c r="J16" s="481">
        <f t="shared" si="1"/>
        <v>0</v>
      </c>
      <c r="L16" s="64">
        <f>'13_Assets'!U32</f>
        <v>0</v>
      </c>
      <c r="M16" s="61"/>
      <c r="N16" s="477">
        <f t="shared" si="5"/>
        <v>0</v>
      </c>
      <c r="O16" s="481">
        <f t="shared" si="2"/>
        <v>0</v>
      </c>
    </row>
    <row r="17" spans="1:15" ht="78.599999999999994" customHeight="1" thickBot="1" x14ac:dyDescent="0.3">
      <c r="A17" s="486" t="s">
        <v>526</v>
      </c>
      <c r="B17" s="87">
        <f>'13_Assets'!M38</f>
        <v>0</v>
      </c>
      <c r="C17" s="77"/>
      <c r="D17" s="163">
        <f t="shared" si="3"/>
        <v>0</v>
      </c>
      <c r="E17" s="482">
        <f t="shared" si="0"/>
        <v>0</v>
      </c>
      <c r="G17" s="87">
        <f>'13_Assets'!Q38</f>
        <v>0</v>
      </c>
      <c r="H17" s="77"/>
      <c r="I17" s="163">
        <f t="shared" si="4"/>
        <v>0</v>
      </c>
      <c r="J17" s="482">
        <f t="shared" si="1"/>
        <v>0</v>
      </c>
      <c r="L17" s="87">
        <f>'13_Assets'!U38</f>
        <v>0</v>
      </c>
      <c r="M17" s="77"/>
      <c r="N17" s="163">
        <f t="shared" si="5"/>
        <v>0</v>
      </c>
      <c r="O17" s="482">
        <f t="shared" si="2"/>
        <v>0</v>
      </c>
    </row>
  </sheetData>
  <mergeCells count="6">
    <mergeCell ref="N1:O1"/>
    <mergeCell ref="A4:A6"/>
    <mergeCell ref="L4:O4"/>
    <mergeCell ref="B4:E4"/>
    <mergeCell ref="G4:J4"/>
    <mergeCell ref="A2:B2"/>
  </mergeCells>
  <pageMargins left="1.1811023622047245" right="0.39370078740157483" top="0.39370078740157483" bottom="1.1811023622047245" header="0.31496062992125984" footer="0.31496062992125984"/>
  <pageSetup paperSize="9" scale="5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0">
    <tabColor theme="9" tint="0.39997558519241921"/>
  </sheetPr>
  <dimension ref="A1:L24"/>
  <sheetViews>
    <sheetView view="pageBreakPreview" zoomScale="60" zoomScaleNormal="70" workbookViewId="0">
      <selection activeCell="K8" sqref="K8"/>
    </sheetView>
  </sheetViews>
  <sheetFormatPr defaultRowHeight="14.4" x14ac:dyDescent="0.3"/>
  <cols>
    <col min="1" max="1" width="35.109375" customWidth="1"/>
    <col min="2" max="4" width="14.5546875" customWidth="1"/>
    <col min="5" max="5" width="3.109375" customWidth="1"/>
    <col min="6" max="6" width="14.6640625" customWidth="1"/>
    <col min="7" max="7" width="13.33203125" customWidth="1"/>
    <col min="8" max="8" width="14.6640625" customWidth="1"/>
    <col min="9" max="9" width="2.6640625" customWidth="1"/>
    <col min="10" max="10" width="14.6640625" customWidth="1"/>
    <col min="11" max="11" width="13.77734375" customWidth="1"/>
    <col min="12" max="12" width="14.6640625" customWidth="1"/>
  </cols>
  <sheetData>
    <row r="1" spans="1:12" ht="37.200000000000003" customHeight="1" x14ac:dyDescent="0.3">
      <c r="K1" s="1042" t="s">
        <v>810</v>
      </c>
      <c r="L1" s="1042"/>
    </row>
    <row r="2" spans="1:12" ht="72" customHeight="1" x14ac:dyDescent="0.3">
      <c r="A2" s="1116" t="s">
        <v>759</v>
      </c>
      <c r="B2" s="1116"/>
      <c r="C2" s="1116"/>
      <c r="F2" s="41"/>
      <c r="J2" s="41"/>
    </row>
    <row r="3" spans="1:12" ht="25.2" customHeight="1" thickBot="1" x14ac:dyDescent="0.35">
      <c r="A3" s="654" t="s">
        <v>0</v>
      </c>
      <c r="B3" s="41"/>
      <c r="F3" s="41"/>
      <c r="J3" s="41"/>
    </row>
    <row r="4" spans="1:12" s="897" customFormat="1" ht="21" customHeight="1" x14ac:dyDescent="0.3">
      <c r="A4" s="1117" t="s">
        <v>746</v>
      </c>
      <c r="B4" s="1120" t="str">
        <f>+'20_Assets_worst'!B4:E4</f>
        <v>наступний рік</v>
      </c>
      <c r="C4" s="1121"/>
      <c r="D4" s="1122"/>
      <c r="F4" s="1120" t="str">
        <f>'20_Assets_worst'!G4</f>
        <v>Рік +2</v>
      </c>
      <c r="G4" s="1121"/>
      <c r="H4" s="1122"/>
      <c r="J4" s="1120" t="str">
        <f>'20_Assets_worst'!L4</f>
        <v>Рік+ 3</v>
      </c>
      <c r="K4" s="1121"/>
      <c r="L4" s="1122"/>
    </row>
    <row r="5" spans="1:12" s="897" customFormat="1" ht="63" customHeight="1" x14ac:dyDescent="0.3">
      <c r="A5" s="1118"/>
      <c r="B5" s="894" t="s">
        <v>78</v>
      </c>
      <c r="C5" s="895" t="s">
        <v>760</v>
      </c>
      <c r="D5" s="896" t="s">
        <v>79</v>
      </c>
      <c r="F5" s="894" t="s">
        <v>78</v>
      </c>
      <c r="G5" s="895" t="s">
        <v>761</v>
      </c>
      <c r="H5" s="896" t="s">
        <v>79</v>
      </c>
      <c r="J5" s="894" t="s">
        <v>78</v>
      </c>
      <c r="K5" s="895" t="s">
        <v>760</v>
      </c>
      <c r="L5" s="896" t="s">
        <v>79</v>
      </c>
    </row>
    <row r="6" spans="1:12" s="2" customFormat="1" ht="13.2" customHeight="1" x14ac:dyDescent="0.3">
      <c r="A6" s="1119"/>
      <c r="B6" s="518"/>
      <c r="C6" s="116"/>
      <c r="D6" s="30"/>
      <c r="F6" s="518"/>
      <c r="G6" s="116"/>
      <c r="H6" s="30"/>
      <c r="J6" s="518"/>
      <c r="K6" s="116"/>
      <c r="L6" s="30"/>
    </row>
    <row r="7" spans="1:12" s="897" customFormat="1" ht="25.8" customHeight="1" x14ac:dyDescent="0.3">
      <c r="A7" s="767">
        <v>1</v>
      </c>
      <c r="B7" s="478">
        <v>2</v>
      </c>
      <c r="C7" s="899">
        <v>3</v>
      </c>
      <c r="D7" s="900" t="s">
        <v>89</v>
      </c>
      <c r="F7" s="478">
        <v>5</v>
      </c>
      <c r="G7" s="901">
        <v>6</v>
      </c>
      <c r="H7" s="900" t="s">
        <v>109</v>
      </c>
      <c r="J7" s="478">
        <v>8</v>
      </c>
      <c r="K7" s="901">
        <v>9</v>
      </c>
      <c r="L7" s="902" t="s">
        <v>110</v>
      </c>
    </row>
    <row r="8" spans="1:12" ht="124.2" customHeight="1" x14ac:dyDescent="0.3">
      <c r="A8" s="545" t="s">
        <v>340</v>
      </c>
      <c r="B8" s="27">
        <f>MAX(B9,B10,B22,B11)</f>
        <v>0</v>
      </c>
      <c r="C8" s="26" t="s">
        <v>397</v>
      </c>
      <c r="D8" s="766">
        <f>MAX(D9,D10,D22,D11)</f>
        <v>0</v>
      </c>
      <c r="F8" s="27">
        <f>MAX(F9,F10,F22,F11)</f>
        <v>0</v>
      </c>
      <c r="G8" s="26" t="s">
        <v>397</v>
      </c>
      <c r="H8" s="766">
        <f>MAX(H9,H10,H22,H11)</f>
        <v>0</v>
      </c>
      <c r="J8" s="27">
        <f>MAX(J9,J10,J22,J11)</f>
        <v>0</v>
      </c>
      <c r="K8" s="26" t="s">
        <v>397</v>
      </c>
      <c r="L8" s="766">
        <f>MAX(L9,L10,L22,L11)</f>
        <v>0</v>
      </c>
    </row>
    <row r="9" spans="1:12" s="43" customFormat="1" ht="58.2" customHeight="1" x14ac:dyDescent="0.2">
      <c r="A9" s="546" t="s">
        <v>341</v>
      </c>
      <c r="B9" s="549">
        <f>IF((1.5*B14+B15-B16)&gt;700000,700000*0.18+(1.5*B14+B15-B16-700000)*0.16,(1.5*B14+B15-B16)*0.18)*B17</f>
        <v>0</v>
      </c>
      <c r="C9" s="489" t="s">
        <v>397</v>
      </c>
      <c r="D9" s="165">
        <f>IF((1.5*D14+D15-D16)&gt;700000,700000*0.18+(1.5*D14+D15-D16-700000)*0.16,(1.5*D14+D15-D16)*0.18)*D17</f>
        <v>0</v>
      </c>
      <c r="F9" s="549">
        <f>IF((1.5*F14+F15-F16)&gt;700000,700000*0.18+(1.5*F14+F15-F16-700000)*0.16,(1.5*F14+F15-F16)*0.18)*F17</f>
        <v>0</v>
      </c>
      <c r="G9" s="489" t="s">
        <v>397</v>
      </c>
      <c r="H9" s="165">
        <f>IF((1.5*H14+H15-H16)&gt;700000,700000*0.18+(1.5*H14+H15-H16-700000)*0.16,(1.5*H14+H15-H16)*0.18)*H17</f>
        <v>0</v>
      </c>
      <c r="J9" s="549">
        <f>IF((1.5*J14+J15-J16)&gt;700000,700000*0.18+(1.5*J14+J15-J16-700000)*0.16,(1.5*J14+J15-J16)*0.18)*J17</f>
        <v>0</v>
      </c>
      <c r="K9" s="489" t="s">
        <v>397</v>
      </c>
      <c r="L9" s="165">
        <f>IF((1.5*L14+L15-L16)&gt;700000,700000*0.18+(1.5*L14+L15-L16-700000)*0.16,(1.5*L14+L15-L16)*0.18)*L17</f>
        <v>0</v>
      </c>
    </row>
    <row r="10" spans="1:12" s="43" customFormat="1" ht="58.2" customHeight="1" x14ac:dyDescent="0.2">
      <c r="A10" s="546" t="s">
        <v>342</v>
      </c>
      <c r="B10" s="550">
        <f>IF((1.5*B20+B21)/3&gt;300000,300000*0.26+((1.5*B20+B21)/3-300000)*0.23,((1.5*B20+B21)/3)*0.26)*B17</f>
        <v>0</v>
      </c>
      <c r="C10" s="490" t="s">
        <v>397</v>
      </c>
      <c r="D10" s="165">
        <f>IF((1.5*D20+D21)/3&gt;300000,300000*0.26+((1.5*D20+D21)/3-300000)*0.23,((1.5*D20+D21)/3)*0.26)*D17</f>
        <v>0</v>
      </c>
      <c r="F10" s="550">
        <f>IF((1.5*F20+F21)/3&gt;300000,300000*0.26+((1.5*F20+F21)/3-300000)*0.23,((1.5*F20+F21)/3)*0.26)*F17</f>
        <v>0</v>
      </c>
      <c r="G10" s="490" t="s">
        <v>397</v>
      </c>
      <c r="H10" s="165">
        <f>IF((1.5*H20+H21)/3&gt;300000,300000*0.26+((1.5*H20+H21)/3-300000)*0.23,((1.5*H20+H21)/3)*0.26)*H17</f>
        <v>0</v>
      </c>
      <c r="J10" s="550">
        <f>IF((1.5*J20+J21)/3&gt;300000,300000*0.26+((1.5*J20+J21)/3-300000)*0.23,((1.5*J20+J21)/3)*0.26)*J17</f>
        <v>0</v>
      </c>
      <c r="K10" s="490" t="s">
        <v>397</v>
      </c>
      <c r="L10" s="165">
        <f>IF((1.5*L20+L21)/3&gt;300000,300000*0.26+((1.5*L20+L21)/3-300000)*0.23,((1.5*L20+L21)/3)*0.26)*L17</f>
        <v>0</v>
      </c>
    </row>
    <row r="11" spans="1:12" s="673" customFormat="1" ht="58.2" customHeight="1" x14ac:dyDescent="0.2">
      <c r="A11" s="546" t="s">
        <v>653</v>
      </c>
      <c r="B11" s="697">
        <f>'14_SCR+MCR'!D8*B12</f>
        <v>0</v>
      </c>
      <c r="C11" s="490" t="s">
        <v>397</v>
      </c>
      <c r="D11" s="165">
        <f>'14_SCR+MCR'!D8*D12</f>
        <v>0</v>
      </c>
      <c r="F11" s="697">
        <f>'14_SCR+MCR'!F8*F12</f>
        <v>0</v>
      </c>
      <c r="G11" s="490" t="s">
        <v>397</v>
      </c>
      <c r="H11" s="165">
        <f>D8*H12</f>
        <v>0</v>
      </c>
      <c r="J11" s="697">
        <f>'14_SCR+MCR'!H8*J12</f>
        <v>0</v>
      </c>
      <c r="K11" s="490" t="s">
        <v>397</v>
      </c>
      <c r="L11" s="165">
        <f>H8*L12</f>
        <v>0</v>
      </c>
    </row>
    <row r="12" spans="1:12" s="43" customFormat="1" ht="68.400000000000006" customHeight="1" x14ac:dyDescent="0.2">
      <c r="A12" s="547" t="s">
        <v>764</v>
      </c>
      <c r="B12" s="64">
        <f>IFERROR(IF(('14_SCR+MCR'!F23+'14_SCR+MCR'!F24-'14_SCR+MCR'!F29-'14_SCR+MCR'!F30)/('14_SCR+MCR'!D23+'14_SCR+MCR'!D24-'14_SCR+MCR'!D29-'14_SCR+MCR'!D30)&gt;1,1,('14_SCR+MCR'!F23+'14_SCR+MCR'!F24-'14_SCR+MCR'!F29-'14_SCR+MCR'!F30)/('14_SCR+MCR'!D23+'14_SCR+MCR'!D24-'14_SCR+MCR'!D29-'14_SCR+MCR'!D30)),0)</f>
        <v>0</v>
      </c>
      <c r="C12" s="554" t="s">
        <v>397</v>
      </c>
      <c r="D12" s="711"/>
      <c r="F12" s="64">
        <f>IFERROR(IF(('14_SCR+MCR'!H23+'14_SCR+MCR'!H24-'14_SCR+MCR'!H29-'14_SCR+MCR'!H30)/('14_SCR+MCR'!F23+'14_SCR+MCR'!F24-'14_SCR+MCR'!F29-'14_SCR+MCR'!F30)&gt;1,1,('14_SCR+MCR'!H23+'14_SCR+MCR'!H24-'14_SCR+MCR'!H29-'14_SCR+MCR'!H30)/('14_SCR+MCR'!F23+'14_SCR+MCR'!F24-'14_SCR+MCR'!F29-'14_SCR+MCR'!F30)),0)</f>
        <v>0</v>
      </c>
      <c r="G12" s="554" t="s">
        <v>397</v>
      </c>
      <c r="H12" s="711"/>
      <c r="J12" s="64">
        <f>IFERROR(IF(('14_SCR+MCR'!J23+'14_SCR+MCR'!J24-'14_SCR+MCR'!J29-'14_SCR+MCR'!J30)/('14_SCR+MCR'!H23+'14_SCR+MCR'!H24-'14_SCR+MCR'!H29-'14_SCR+MCR'!H30)&gt;1,1,('14_SCR+MCR'!J23+'14_SCR+MCR'!J24-'14_SCR+MCR'!J29-'14_SCR+MCR'!J30)/('14_SCR+MCR'!H23+'14_SCR+MCR'!H24-'14_SCR+MCR'!H29-'14_SCR+MCR'!H30)),0)</f>
        <v>0</v>
      </c>
      <c r="K12" s="554" t="s">
        <v>397</v>
      </c>
      <c r="L12" s="711"/>
    </row>
    <row r="13" spans="1:12" s="43" customFormat="1" ht="63.6" customHeight="1" x14ac:dyDescent="0.2">
      <c r="A13" s="547" t="s">
        <v>343</v>
      </c>
      <c r="B13" s="64">
        <f>SUM(B14:B15)</f>
        <v>0</v>
      </c>
      <c r="C13" s="554" t="s">
        <v>397</v>
      </c>
      <c r="D13" s="166">
        <f>SUM(D14:D15)</f>
        <v>0</v>
      </c>
      <c r="F13" s="64">
        <f>SUM(F14:F15)</f>
        <v>0</v>
      </c>
      <c r="G13" s="554" t="s">
        <v>397</v>
      </c>
      <c r="H13" s="166">
        <f>SUM(H14:H15)</f>
        <v>0</v>
      </c>
      <c r="J13" s="64">
        <f>SUM(J14:J15)</f>
        <v>0</v>
      </c>
      <c r="K13" s="554" t="s">
        <v>397</v>
      </c>
      <c r="L13" s="166">
        <f>SUM(L14:L15)</f>
        <v>0</v>
      </c>
    </row>
    <row r="14" spans="1:12" s="43" customFormat="1" ht="101.4" customHeight="1" x14ac:dyDescent="0.2">
      <c r="A14" s="547" t="s">
        <v>344</v>
      </c>
      <c r="B14" s="64">
        <f>'14_SCR+MCR'!F13</f>
        <v>0</v>
      </c>
      <c r="C14" s="487"/>
      <c r="D14" s="166">
        <f>B14+C14</f>
        <v>0</v>
      </c>
      <c r="F14" s="64">
        <f>'14_SCR+MCR'!H13</f>
        <v>0</v>
      </c>
      <c r="G14" s="487"/>
      <c r="H14" s="166">
        <f>F14+G14</f>
        <v>0</v>
      </c>
      <c r="J14" s="64">
        <f>'14_SCR+MCR'!J13</f>
        <v>0</v>
      </c>
      <c r="K14" s="487"/>
      <c r="L14" s="166">
        <f>J14+K14</f>
        <v>0</v>
      </c>
    </row>
    <row r="15" spans="1:12" s="43" customFormat="1" ht="101.4" customHeight="1" x14ac:dyDescent="0.2">
      <c r="A15" s="547" t="s">
        <v>345</v>
      </c>
      <c r="B15" s="64">
        <f>'14_SCR+MCR'!F14</f>
        <v>0</v>
      </c>
      <c r="C15" s="488"/>
      <c r="D15" s="166">
        <f>B15+C15</f>
        <v>0</v>
      </c>
      <c r="F15" s="64">
        <f>'14_SCR+MCR'!H14</f>
        <v>0</v>
      </c>
      <c r="G15" s="488"/>
      <c r="H15" s="166">
        <f>F15+G15</f>
        <v>0</v>
      </c>
      <c r="J15" s="64">
        <f>'14_SCR+MCR'!J14</f>
        <v>0</v>
      </c>
      <c r="K15" s="488"/>
      <c r="L15" s="166">
        <f>J15+K15</f>
        <v>0</v>
      </c>
    </row>
    <row r="16" spans="1:12" s="43" customFormat="1" ht="80.400000000000006" customHeight="1" x14ac:dyDescent="0.2">
      <c r="A16" s="547" t="s">
        <v>346</v>
      </c>
      <c r="B16" s="64">
        <f>'14_SCR+MCR'!F15</f>
        <v>0</v>
      </c>
      <c r="C16" s="488"/>
      <c r="D16" s="166">
        <f>B16+C16</f>
        <v>0</v>
      </c>
      <c r="F16" s="64">
        <f>'14_SCR+MCR'!H15</f>
        <v>0</v>
      </c>
      <c r="G16" s="488"/>
      <c r="H16" s="166">
        <f>F16+G16</f>
        <v>0</v>
      </c>
      <c r="J16" s="64">
        <f>'14_SCR+MCR'!J15</f>
        <v>0</v>
      </c>
      <c r="K16" s="488"/>
      <c r="L16" s="166">
        <f>J16+K16</f>
        <v>0</v>
      </c>
    </row>
    <row r="17" spans="1:12" s="43" customFormat="1" ht="80.400000000000006" customHeight="1" x14ac:dyDescent="0.2">
      <c r="A17" s="547" t="s">
        <v>347</v>
      </c>
      <c r="B17" s="64">
        <f>IF(B18=0,1,IF(B19/B18&gt;1,1,IF(B19/B18&lt;0.5,0.5,B19/B18)))</f>
        <v>1</v>
      </c>
      <c r="C17" s="555" t="s">
        <v>397</v>
      </c>
      <c r="D17" s="551">
        <f>IF(D18=0,1,IF(D19/D18&gt;1,1,IF(D19/D18&lt;0.5,0.5,D19/D18)))</f>
        <v>1</v>
      </c>
      <c r="F17" s="64">
        <f>IF(F18=0,1,IF(F19/F18&gt;1,1,IF(F19/F18&lt;0.5,0.5,F19/F18)))</f>
        <v>1</v>
      </c>
      <c r="G17" s="555" t="s">
        <v>397</v>
      </c>
      <c r="H17" s="551">
        <f>IF(H18=0,1,IF(H19/H18&gt;1,1,IF(H19/H18&lt;0.5,0.5,H19/H18)))</f>
        <v>1</v>
      </c>
      <c r="J17" s="64">
        <f>IF(J18=0,1,IF(J19/J18&gt;1,1,IF(J19/J18&lt;0.5,0.5,J19/J18)))</f>
        <v>1</v>
      </c>
      <c r="K17" s="555" t="s">
        <v>397</v>
      </c>
      <c r="L17" s="551">
        <f>IF(L18=0,1,IF(L19/L18&gt;1,1,IF(L19/L18&lt;0.5,0.5,L19/L18)))</f>
        <v>1</v>
      </c>
    </row>
    <row r="18" spans="1:12" s="4" customFormat="1" ht="60.6" customHeight="1" x14ac:dyDescent="0.3">
      <c r="A18" s="547" t="s">
        <v>348</v>
      </c>
      <c r="B18" s="552">
        <f>'14_SCR+MCR'!F17</f>
        <v>0</v>
      </c>
      <c r="C18" s="488"/>
      <c r="D18" s="166">
        <f>B18+C18</f>
        <v>0</v>
      </c>
      <c r="F18" s="552">
        <f>'14_SCR+MCR'!H17</f>
        <v>0</v>
      </c>
      <c r="G18" s="488"/>
      <c r="H18" s="166">
        <f>F18+G18</f>
        <v>0</v>
      </c>
      <c r="J18" s="552">
        <f>'14_SCR+MCR'!J17</f>
        <v>0</v>
      </c>
      <c r="K18" s="488"/>
      <c r="L18" s="166">
        <f>J18+K18</f>
        <v>0</v>
      </c>
    </row>
    <row r="19" spans="1:12" ht="63.6" customHeight="1" x14ac:dyDescent="0.3">
      <c r="A19" s="547" t="s">
        <v>349</v>
      </c>
      <c r="B19" s="552">
        <f>'14_SCR+MCR'!F18</f>
        <v>0</v>
      </c>
      <c r="C19" s="488"/>
      <c r="D19" s="166">
        <f>B19+C19</f>
        <v>0</v>
      </c>
      <c r="F19" s="552">
        <f>'14_SCR+MCR'!H18</f>
        <v>0</v>
      </c>
      <c r="G19" s="488"/>
      <c r="H19" s="166">
        <f>F19+G19</f>
        <v>0</v>
      </c>
      <c r="J19" s="552">
        <f>'14_SCR+MCR'!J18</f>
        <v>0</v>
      </c>
      <c r="K19" s="488"/>
      <c r="L19" s="166">
        <f>J19+K19</f>
        <v>0</v>
      </c>
    </row>
    <row r="20" spans="1:12" ht="67.2" customHeight="1" x14ac:dyDescent="0.3">
      <c r="A20" s="547" t="s">
        <v>354</v>
      </c>
      <c r="B20" s="552">
        <f>'14_SCR+MCR'!F19</f>
        <v>0</v>
      </c>
      <c r="C20" s="488"/>
      <c r="D20" s="166">
        <f>B20+C20</f>
        <v>0</v>
      </c>
      <c r="F20" s="552">
        <f>'14_SCR+MCR'!H19</f>
        <v>0</v>
      </c>
      <c r="G20" s="488"/>
      <c r="H20" s="166">
        <f>F20+G20</f>
        <v>0</v>
      </c>
      <c r="J20" s="552">
        <f>'14_SCR+MCR'!J19</f>
        <v>0</v>
      </c>
      <c r="K20" s="488"/>
      <c r="L20" s="166">
        <f>J20+K20</f>
        <v>0</v>
      </c>
    </row>
    <row r="21" spans="1:12" ht="80.400000000000006" customHeight="1" thickBot="1" x14ac:dyDescent="0.35">
      <c r="A21" s="548" t="s">
        <v>357</v>
      </c>
      <c r="B21" s="553">
        <f>'14_SCR+MCR'!F20</f>
        <v>0</v>
      </c>
      <c r="C21" s="494"/>
      <c r="D21" s="495">
        <f>B21+C21</f>
        <v>0</v>
      </c>
      <c r="F21" s="553">
        <f>'14_SCR+MCR'!H20</f>
        <v>0</v>
      </c>
      <c r="G21" s="494"/>
      <c r="H21" s="495">
        <f>F21+G21</f>
        <v>0</v>
      </c>
      <c r="J21" s="553">
        <f>'14_SCR+MCR'!J20</f>
        <v>0</v>
      </c>
      <c r="K21" s="494"/>
      <c r="L21" s="495">
        <f>J21+K21</f>
        <v>0</v>
      </c>
    </row>
    <row r="22" spans="1:12" ht="104.4" customHeight="1" thickBot="1" x14ac:dyDescent="0.35">
      <c r="A22" s="601" t="s">
        <v>725</v>
      </c>
      <c r="B22" s="126">
        <f>'14_SCR+MCR'!F45</f>
        <v>0</v>
      </c>
      <c r="C22" s="127" t="s">
        <v>397</v>
      </c>
      <c r="D22" s="556"/>
      <c r="F22" s="126">
        <f>'14_SCR+MCR'!H45</f>
        <v>0</v>
      </c>
      <c r="G22" s="127" t="s">
        <v>397</v>
      </c>
      <c r="H22" s="556"/>
      <c r="J22" s="126">
        <f>'14_SCR+MCR'!J45</f>
        <v>0</v>
      </c>
      <c r="K22" s="127" t="s">
        <v>397</v>
      </c>
      <c r="L22" s="556"/>
    </row>
    <row r="24" spans="1:12" x14ac:dyDescent="0.3">
      <c r="A24" s="178"/>
    </row>
  </sheetData>
  <mergeCells count="6">
    <mergeCell ref="K1:L1"/>
    <mergeCell ref="A2:C2"/>
    <mergeCell ref="A4:A6"/>
    <mergeCell ref="B4:D4"/>
    <mergeCell ref="F4:H4"/>
    <mergeCell ref="J4:L4"/>
  </mergeCells>
  <pageMargins left="1.1811023622047245" right="0.39370078740157483" top="0.39370078740157483" bottom="1.1811023622047245" header="0.31496062992125984" footer="0.31496062992125984"/>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tabColor theme="9" tint="0.39997558519241921"/>
    <outlinePr summaryBelow="0"/>
  </sheetPr>
  <dimension ref="A1:X87"/>
  <sheetViews>
    <sheetView view="pageBreakPreview" topLeftCell="B1" zoomScale="60" zoomScaleNormal="85" workbookViewId="0">
      <selection activeCell="X9" sqref="X9"/>
    </sheetView>
  </sheetViews>
  <sheetFormatPr defaultColWidth="8.88671875" defaultRowHeight="12" outlineLevelRow="1" outlineLevelCol="1" x14ac:dyDescent="0.25"/>
  <cols>
    <col min="1" max="1" width="0" style="178" hidden="1" customWidth="1" outlineLevel="1"/>
    <col min="2" max="2" width="5.44140625" style="178" customWidth="1" collapsed="1"/>
    <col min="3" max="3" width="56.6640625" style="178" customWidth="1"/>
    <col min="4" max="4" width="18.5546875" style="57" customWidth="1"/>
    <col min="5" max="5" width="2" style="178" customWidth="1"/>
    <col min="6" max="9" width="11" style="178" customWidth="1"/>
    <col min="10" max="10" width="12.88671875" style="179" customWidth="1"/>
    <col min="11" max="11" width="16.109375" style="180" customWidth="1"/>
    <col min="12" max="12" width="2" style="178" customWidth="1"/>
    <col min="13" max="16" width="10.44140625" style="178" customWidth="1"/>
    <col min="17" max="17" width="15.88671875" style="178" customWidth="1"/>
    <col min="18" max="18" width="15.109375" style="180" customWidth="1"/>
    <col min="19" max="19" width="2" style="178" customWidth="1"/>
    <col min="20" max="20" width="8.88671875" style="178"/>
    <col min="21" max="21" width="16.5546875" style="180" customWidth="1"/>
    <col min="22" max="22" width="2" style="178" customWidth="1"/>
    <col min="23" max="23" width="8.88671875" style="178"/>
    <col min="24" max="24" width="16.5546875" style="180" customWidth="1"/>
    <col min="25" max="16384" width="8.88671875" style="178"/>
  </cols>
  <sheetData>
    <row r="1" spans="1:24" ht="36.6" customHeight="1" x14ac:dyDescent="0.25">
      <c r="A1" s="57" t="s">
        <v>171</v>
      </c>
      <c r="C1" s="982" t="s">
        <v>679</v>
      </c>
      <c r="D1" s="982"/>
      <c r="E1" s="180"/>
      <c r="F1" s="180"/>
      <c r="G1" s="112"/>
      <c r="H1" s="112"/>
      <c r="I1" s="179"/>
      <c r="V1" s="970" t="s">
        <v>810</v>
      </c>
      <c r="W1" s="970"/>
      <c r="X1" s="970"/>
    </row>
    <row r="2" spans="1:24" ht="12.6" thickBot="1" x14ac:dyDescent="0.3">
      <c r="B2" s="167" t="s">
        <v>158</v>
      </c>
      <c r="C2" s="181" t="s">
        <v>0</v>
      </c>
      <c r="D2" s="845"/>
    </row>
    <row r="3" spans="1:24" ht="28.2" customHeight="1" x14ac:dyDescent="0.25">
      <c r="B3" s="971" t="s">
        <v>159</v>
      </c>
      <c r="C3" s="972"/>
      <c r="D3" s="233" t="s">
        <v>516</v>
      </c>
      <c r="F3" s="978" t="s">
        <v>160</v>
      </c>
      <c r="G3" s="979"/>
      <c r="H3" s="979"/>
      <c r="I3" s="979"/>
      <c r="J3" s="979"/>
      <c r="K3" s="182"/>
      <c r="M3" s="978" t="s">
        <v>10</v>
      </c>
      <c r="N3" s="979"/>
      <c r="O3" s="979"/>
      <c r="P3" s="979"/>
      <c r="Q3" s="979"/>
      <c r="R3" s="182"/>
      <c r="T3" s="980" t="s">
        <v>11</v>
      </c>
      <c r="U3" s="981"/>
      <c r="W3" s="980" t="s">
        <v>12</v>
      </c>
      <c r="X3" s="981"/>
    </row>
    <row r="4" spans="1:24" s="169" customFormat="1" ht="28.2" customHeight="1" x14ac:dyDescent="0.25">
      <c r="B4" s="973"/>
      <c r="C4" s="974"/>
      <c r="D4" s="846" t="s">
        <v>6</v>
      </c>
      <c r="F4" s="183" t="s">
        <v>1</v>
      </c>
      <c r="G4" s="184" t="s">
        <v>2</v>
      </c>
      <c r="H4" s="185" t="s">
        <v>3</v>
      </c>
      <c r="I4" s="184" t="s">
        <v>4</v>
      </c>
      <c r="J4" s="186" t="s">
        <v>6</v>
      </c>
      <c r="K4" s="168" t="s">
        <v>14</v>
      </c>
      <c r="M4" s="183" t="s">
        <v>1</v>
      </c>
      <c r="N4" s="184" t="s">
        <v>2</v>
      </c>
      <c r="O4" s="184" t="s">
        <v>3</v>
      </c>
      <c r="P4" s="184" t="s">
        <v>4</v>
      </c>
      <c r="Q4" s="184" t="s">
        <v>6</v>
      </c>
      <c r="R4" s="168" t="s">
        <v>14</v>
      </c>
      <c r="T4" s="183" t="s">
        <v>6</v>
      </c>
      <c r="U4" s="168" t="s">
        <v>14</v>
      </c>
      <c r="W4" s="183" t="s">
        <v>6</v>
      </c>
      <c r="X4" s="168" t="s">
        <v>14</v>
      </c>
    </row>
    <row r="5" spans="1:24" s="169" customFormat="1" ht="12.6" thickBot="1" x14ac:dyDescent="0.3">
      <c r="B5" s="975"/>
      <c r="C5" s="976"/>
      <c r="D5" s="847" t="s">
        <v>5</v>
      </c>
      <c r="F5" s="183" t="s">
        <v>8</v>
      </c>
      <c r="G5" s="184" t="s">
        <v>8</v>
      </c>
      <c r="H5" s="185" t="s">
        <v>8</v>
      </c>
      <c r="I5" s="184" t="s">
        <v>9</v>
      </c>
      <c r="J5" s="186" t="s">
        <v>9</v>
      </c>
      <c r="K5" s="188" t="s">
        <v>15</v>
      </c>
      <c r="M5" s="183" t="s">
        <v>13</v>
      </c>
      <c r="N5" s="184" t="s">
        <v>13</v>
      </c>
      <c r="O5" s="184" t="s">
        <v>13</v>
      </c>
      <c r="P5" s="184" t="s">
        <v>13</v>
      </c>
      <c r="Q5" s="184" t="s">
        <v>13</v>
      </c>
      <c r="R5" s="188" t="s">
        <v>15</v>
      </c>
      <c r="T5" s="183" t="s">
        <v>13</v>
      </c>
      <c r="U5" s="188" t="s">
        <v>15</v>
      </c>
      <c r="W5" s="183" t="s">
        <v>13</v>
      </c>
      <c r="X5" s="188" t="s">
        <v>15</v>
      </c>
    </row>
    <row r="6" spans="1:24" s="169" customFormat="1" ht="12.6" thickBot="1" x14ac:dyDescent="0.3">
      <c r="B6" s="60">
        <v>1</v>
      </c>
      <c r="C6" s="114">
        <v>2</v>
      </c>
      <c r="D6" s="848">
        <v>3</v>
      </c>
      <c r="F6" s="170">
        <v>4</v>
      </c>
      <c r="G6" s="171">
        <v>5</v>
      </c>
      <c r="H6" s="172">
        <v>6</v>
      </c>
      <c r="I6" s="171">
        <v>7</v>
      </c>
      <c r="J6" s="171" t="s">
        <v>92</v>
      </c>
      <c r="K6" s="241" t="s">
        <v>93</v>
      </c>
      <c r="M6" s="51">
        <v>10</v>
      </c>
      <c r="N6" s="171">
        <v>11</v>
      </c>
      <c r="O6" s="171">
        <v>12</v>
      </c>
      <c r="P6" s="175">
        <v>13</v>
      </c>
      <c r="Q6" s="175" t="s">
        <v>94</v>
      </c>
      <c r="R6" s="241" t="s">
        <v>95</v>
      </c>
      <c r="T6" s="170">
        <v>16</v>
      </c>
      <c r="U6" s="241" t="s">
        <v>90</v>
      </c>
      <c r="W6" s="170">
        <v>18</v>
      </c>
      <c r="X6" s="241" t="s">
        <v>91</v>
      </c>
    </row>
    <row r="7" spans="1:24" x14ac:dyDescent="0.25">
      <c r="B7" s="36"/>
      <c r="C7" s="37" t="s">
        <v>120</v>
      </c>
      <c r="D7" s="29">
        <f>SUM(D8:D28)</f>
        <v>0</v>
      </c>
      <c r="F7" s="25">
        <f>SUM(F8:F28)</f>
        <v>0</v>
      </c>
      <c r="G7" s="23">
        <f>SUM(G8:G28)</f>
        <v>0</v>
      </c>
      <c r="H7" s="23">
        <f>SUM(H8:H28)</f>
        <v>0</v>
      </c>
      <c r="I7" s="48">
        <f>SUM(I8:I28)</f>
        <v>0</v>
      </c>
      <c r="J7" s="23">
        <f>SUM(J8:J28)</f>
        <v>0</v>
      </c>
      <c r="K7" s="38">
        <f>IFERROR(J7/D7,0)</f>
        <v>0</v>
      </c>
      <c r="M7" s="25">
        <f>SUM(M8:M28)</f>
        <v>0</v>
      </c>
      <c r="N7" s="23">
        <f>SUM(N8:N28)</f>
        <v>0</v>
      </c>
      <c r="O7" s="23">
        <f>SUM(O8:O28)</f>
        <v>0</v>
      </c>
      <c r="P7" s="48">
        <f>SUM(P8:P28)</f>
        <v>0</v>
      </c>
      <c r="Q7" s="23">
        <f>SUM(Q8:Q28)</f>
        <v>0</v>
      </c>
      <c r="R7" s="38">
        <f t="shared" ref="R7:R25" si="0">IFERROR(Q7/J7,0)</f>
        <v>0</v>
      </c>
      <c r="S7" s="169"/>
      <c r="T7" s="25">
        <f>SUM(T8:T28)</f>
        <v>0</v>
      </c>
      <c r="U7" s="38">
        <f t="shared" ref="U7:U25" si="1">IFERROR(T7/Q7,0)</f>
        <v>0</v>
      </c>
      <c r="W7" s="25">
        <f>SUM(W8:W28)</f>
        <v>0</v>
      </c>
      <c r="X7" s="38">
        <f t="shared" ref="X7:X25" si="2">IFERROR(W7/T7,0)</f>
        <v>0</v>
      </c>
    </row>
    <row r="8" spans="1:24" ht="14.4" customHeight="1" outlineLevel="1" x14ac:dyDescent="0.25">
      <c r="B8" s="105">
        <f>+'Line - Map'!A5</f>
        <v>1</v>
      </c>
      <c r="C8" s="42" t="str">
        <f>+'Line - Map'!B5</f>
        <v>Здоров’я (крім медичного страхування)</v>
      </c>
      <c r="D8" s="70"/>
      <c r="F8" s="62"/>
      <c r="G8" s="61"/>
      <c r="H8" s="61"/>
      <c r="I8" s="74"/>
      <c r="J8" s="3">
        <f t="shared" ref="J8:J25" si="3">I8+F8+G8+H8</f>
        <v>0</v>
      </c>
      <c r="K8" s="81">
        <f t="shared" ref="K8:K25" si="4">IFERROR(J8/D8,0)</f>
        <v>0</v>
      </c>
      <c r="M8" s="62"/>
      <c r="N8" s="61"/>
      <c r="O8" s="61"/>
      <c r="P8" s="74"/>
      <c r="Q8" s="3">
        <f t="shared" ref="Q8:Q25" si="5">P8+M8+N8+O8</f>
        <v>0</v>
      </c>
      <c r="R8" s="81">
        <f t="shared" si="0"/>
        <v>0</v>
      </c>
      <c r="T8" s="62"/>
      <c r="U8" s="81">
        <f t="shared" si="1"/>
        <v>0</v>
      </c>
      <c r="W8" s="62"/>
      <c r="X8" s="81">
        <f t="shared" si="2"/>
        <v>0</v>
      </c>
    </row>
    <row r="9" spans="1:24" outlineLevel="1" x14ac:dyDescent="0.25">
      <c r="B9" s="105">
        <f>+'Line - Map'!A6</f>
        <v>2</v>
      </c>
      <c r="C9" s="357" t="str">
        <f>+'Line - Map'!B6</f>
        <v>Здоров’я (медичне страхування)</v>
      </c>
      <c r="D9" s="70"/>
      <c r="F9" s="62"/>
      <c r="G9" s="61"/>
      <c r="H9" s="61"/>
      <c r="I9" s="74"/>
      <c r="J9" s="3">
        <f t="shared" si="3"/>
        <v>0</v>
      </c>
      <c r="K9" s="81">
        <f t="shared" si="4"/>
        <v>0</v>
      </c>
      <c r="M9" s="62"/>
      <c r="N9" s="61"/>
      <c r="O9" s="61"/>
      <c r="P9" s="74"/>
      <c r="Q9" s="3">
        <f t="shared" si="5"/>
        <v>0</v>
      </c>
      <c r="R9" s="81">
        <f t="shared" si="0"/>
        <v>0</v>
      </c>
      <c r="T9" s="62"/>
      <c r="U9" s="81">
        <f t="shared" si="1"/>
        <v>0</v>
      </c>
      <c r="W9" s="62"/>
      <c r="X9" s="81">
        <f t="shared" si="2"/>
        <v>0</v>
      </c>
    </row>
    <row r="10" spans="1:24" ht="29.4" customHeight="1" outlineLevel="1" x14ac:dyDescent="0.25">
      <c r="B10" s="105">
        <f>+'Line - Map'!A7</f>
        <v>3</v>
      </c>
      <c r="C10" s="357" t="str">
        <f>+'Line - Map'!B7</f>
        <v>Обов’язкове страхування цивільної відповідальності власників  наземних транспортних засобів (ОСЦПВ)</v>
      </c>
      <c r="D10" s="70"/>
      <c r="F10" s="62"/>
      <c r="G10" s="61"/>
      <c r="H10" s="61"/>
      <c r="I10" s="74"/>
      <c r="J10" s="3">
        <f t="shared" si="3"/>
        <v>0</v>
      </c>
      <c r="K10" s="81">
        <f t="shared" si="4"/>
        <v>0</v>
      </c>
      <c r="M10" s="62"/>
      <c r="N10" s="61"/>
      <c r="O10" s="61"/>
      <c r="P10" s="74"/>
      <c r="Q10" s="3">
        <f t="shared" si="5"/>
        <v>0</v>
      </c>
      <c r="R10" s="81">
        <f t="shared" si="0"/>
        <v>0</v>
      </c>
      <c r="T10" s="62"/>
      <c r="U10" s="81">
        <f t="shared" si="1"/>
        <v>0</v>
      </c>
      <c r="W10" s="62"/>
      <c r="X10" s="81">
        <f t="shared" si="2"/>
        <v>0</v>
      </c>
    </row>
    <row r="11" spans="1:24" outlineLevel="1" x14ac:dyDescent="0.25">
      <c r="B11" s="105">
        <f>+'Line - Map'!A8</f>
        <v>4</v>
      </c>
      <c r="C11" s="357" t="str">
        <f>+'Line - Map'!B8</f>
        <v>“Зелена картка”</v>
      </c>
      <c r="D11" s="70"/>
      <c r="F11" s="62"/>
      <c r="G11" s="61"/>
      <c r="H11" s="61"/>
      <c r="I11" s="74"/>
      <c r="J11" s="3">
        <f t="shared" si="3"/>
        <v>0</v>
      </c>
      <c r="K11" s="81">
        <f t="shared" si="4"/>
        <v>0</v>
      </c>
      <c r="M11" s="62"/>
      <c r="N11" s="61"/>
      <c r="O11" s="61"/>
      <c r="P11" s="74"/>
      <c r="Q11" s="3">
        <f t="shared" si="5"/>
        <v>0</v>
      </c>
      <c r="R11" s="81">
        <f t="shared" si="0"/>
        <v>0</v>
      </c>
      <c r="T11" s="62"/>
      <c r="U11" s="81">
        <f t="shared" si="1"/>
        <v>0</v>
      </c>
      <c r="W11" s="62"/>
      <c r="X11" s="81">
        <f t="shared" si="2"/>
        <v>0</v>
      </c>
    </row>
    <row r="12" spans="1:24" outlineLevel="1" x14ac:dyDescent="0.25">
      <c r="B12" s="105">
        <f>+'Line - Map'!A9</f>
        <v>5</v>
      </c>
      <c r="C12" s="357" t="str">
        <f>+'Line - Map'!B9</f>
        <v>Інша моторна відповідальність</v>
      </c>
      <c r="D12" s="70"/>
      <c r="F12" s="62"/>
      <c r="G12" s="61"/>
      <c r="H12" s="61"/>
      <c r="I12" s="74"/>
      <c r="J12" s="3">
        <f t="shared" si="3"/>
        <v>0</v>
      </c>
      <c r="K12" s="81">
        <f t="shared" si="4"/>
        <v>0</v>
      </c>
      <c r="M12" s="62"/>
      <c r="N12" s="61"/>
      <c r="O12" s="61"/>
      <c r="P12" s="74"/>
      <c r="Q12" s="3">
        <f t="shared" si="5"/>
        <v>0</v>
      </c>
      <c r="R12" s="81">
        <f t="shared" si="0"/>
        <v>0</v>
      </c>
      <c r="T12" s="62"/>
      <c r="U12" s="81">
        <f t="shared" si="1"/>
        <v>0</v>
      </c>
      <c r="W12" s="62"/>
      <c r="X12" s="81">
        <f t="shared" si="2"/>
        <v>0</v>
      </c>
    </row>
    <row r="13" spans="1:24" outlineLevel="1" x14ac:dyDescent="0.25">
      <c r="B13" s="105">
        <f>+'Line - Map'!A10</f>
        <v>6</v>
      </c>
      <c r="C13" s="357" t="str">
        <f>+'Line - Map'!B10</f>
        <v>КАСКО</v>
      </c>
      <c r="D13" s="70"/>
      <c r="F13" s="62"/>
      <c r="G13" s="61"/>
      <c r="H13" s="61"/>
      <c r="I13" s="74"/>
      <c r="J13" s="3">
        <f t="shared" si="3"/>
        <v>0</v>
      </c>
      <c r="K13" s="81">
        <f t="shared" si="4"/>
        <v>0</v>
      </c>
      <c r="M13" s="62"/>
      <c r="N13" s="61"/>
      <c r="O13" s="61"/>
      <c r="P13" s="74"/>
      <c r="Q13" s="3">
        <f t="shared" si="5"/>
        <v>0</v>
      </c>
      <c r="R13" s="81">
        <f t="shared" si="0"/>
        <v>0</v>
      </c>
      <c r="T13" s="62"/>
      <c r="U13" s="81">
        <f t="shared" si="1"/>
        <v>0</v>
      </c>
      <c r="W13" s="62"/>
      <c r="X13" s="81">
        <f t="shared" si="2"/>
        <v>0</v>
      </c>
    </row>
    <row r="14" spans="1:24" outlineLevel="1" x14ac:dyDescent="0.25">
      <c r="B14" s="105">
        <f>+'Line - Map'!A11</f>
        <v>7</v>
      </c>
      <c r="C14" s="42" t="str">
        <f>+'Line - Map'!B11</f>
        <v>МАТ-майно</v>
      </c>
      <c r="D14" s="69"/>
      <c r="F14" s="66"/>
      <c r="G14" s="76"/>
      <c r="H14" s="76"/>
      <c r="I14" s="73"/>
      <c r="J14" s="79">
        <f t="shared" si="3"/>
        <v>0</v>
      </c>
      <c r="K14" s="80">
        <f t="shared" si="4"/>
        <v>0</v>
      </c>
      <c r="M14" s="66"/>
      <c r="N14" s="76"/>
      <c r="O14" s="76"/>
      <c r="P14" s="73"/>
      <c r="Q14" s="79">
        <f t="shared" si="5"/>
        <v>0</v>
      </c>
      <c r="R14" s="80">
        <f t="shared" si="0"/>
        <v>0</v>
      </c>
      <c r="T14" s="66"/>
      <c r="U14" s="80">
        <f t="shared" si="1"/>
        <v>0</v>
      </c>
      <c r="W14" s="66"/>
      <c r="X14" s="80">
        <f t="shared" si="2"/>
        <v>0</v>
      </c>
    </row>
    <row r="15" spans="1:24" outlineLevel="1" x14ac:dyDescent="0.25">
      <c r="B15" s="105">
        <f>+'Line - Map'!A12</f>
        <v>8</v>
      </c>
      <c r="C15" s="42" t="str">
        <f>+'Line - Map'!B12</f>
        <v>МАТ-відповідальність</v>
      </c>
      <c r="D15" s="70"/>
      <c r="F15" s="62"/>
      <c r="G15" s="61"/>
      <c r="H15" s="61"/>
      <c r="I15" s="74"/>
      <c r="J15" s="3">
        <f t="shared" si="3"/>
        <v>0</v>
      </c>
      <c r="K15" s="81">
        <f t="shared" si="4"/>
        <v>0</v>
      </c>
      <c r="M15" s="62"/>
      <c r="N15" s="61"/>
      <c r="O15" s="61"/>
      <c r="P15" s="74"/>
      <c r="Q15" s="3">
        <f t="shared" si="5"/>
        <v>0</v>
      </c>
      <c r="R15" s="81">
        <f t="shared" si="0"/>
        <v>0</v>
      </c>
      <c r="T15" s="62"/>
      <c r="U15" s="81">
        <f t="shared" si="1"/>
        <v>0</v>
      </c>
      <c r="W15" s="62"/>
      <c r="X15" s="81">
        <f t="shared" si="2"/>
        <v>0</v>
      </c>
    </row>
    <row r="16" spans="1:24" outlineLevel="1" x14ac:dyDescent="0.25">
      <c r="B16" s="105">
        <f>+'Line - Map'!A13</f>
        <v>9</v>
      </c>
      <c r="C16" s="42" t="str">
        <f>+'Line - Map'!B13</f>
        <v>Майно, крім страхування сільськогосподарської продукції</v>
      </c>
      <c r="D16" s="70"/>
      <c r="F16" s="62"/>
      <c r="G16" s="61"/>
      <c r="H16" s="61"/>
      <c r="I16" s="74"/>
      <c r="J16" s="3">
        <f t="shared" si="3"/>
        <v>0</v>
      </c>
      <c r="K16" s="81">
        <f t="shared" si="4"/>
        <v>0</v>
      </c>
      <c r="M16" s="62"/>
      <c r="N16" s="61"/>
      <c r="O16" s="61"/>
      <c r="P16" s="74"/>
      <c r="Q16" s="3">
        <f t="shared" si="5"/>
        <v>0</v>
      </c>
      <c r="R16" s="81">
        <f t="shared" si="0"/>
        <v>0</v>
      </c>
      <c r="T16" s="62"/>
      <c r="U16" s="81">
        <f t="shared" si="1"/>
        <v>0</v>
      </c>
      <c r="W16" s="62"/>
      <c r="X16" s="81">
        <f t="shared" si="2"/>
        <v>0</v>
      </c>
    </row>
    <row r="17" spans="2:24" ht="24.6" customHeight="1" outlineLevel="1" x14ac:dyDescent="0.25">
      <c r="B17" s="105">
        <f>+'Line - Map'!A14</f>
        <v>10</v>
      </c>
      <c r="C17" s="42" t="str">
        <f>+'Line - Map'!B14</f>
        <v>Майно (страхування сільськогосподарської продукції з державною підтримкою)</v>
      </c>
      <c r="D17" s="70"/>
      <c r="F17" s="62"/>
      <c r="G17" s="61"/>
      <c r="H17" s="61"/>
      <c r="I17" s="74"/>
      <c r="J17" s="3">
        <f t="shared" si="3"/>
        <v>0</v>
      </c>
      <c r="K17" s="81">
        <f t="shared" si="4"/>
        <v>0</v>
      </c>
      <c r="M17" s="62"/>
      <c r="N17" s="61"/>
      <c r="O17" s="61"/>
      <c r="P17" s="74"/>
      <c r="Q17" s="3">
        <f t="shared" si="5"/>
        <v>0</v>
      </c>
      <c r="R17" s="81">
        <f t="shared" si="0"/>
        <v>0</v>
      </c>
      <c r="T17" s="62"/>
      <c r="U17" s="81">
        <f t="shared" si="1"/>
        <v>0</v>
      </c>
      <c r="W17" s="62"/>
      <c r="X17" s="81">
        <f t="shared" si="2"/>
        <v>0</v>
      </c>
    </row>
    <row r="18" spans="2:24" ht="24.6" customHeight="1" outlineLevel="1" x14ac:dyDescent="0.25">
      <c r="B18" s="105">
        <f>+'Line - Map'!A15</f>
        <v>11</v>
      </c>
      <c r="C18" s="42" t="str">
        <f>+'Line - Map'!B15</f>
        <v>Майно (страхування сільськогосподарської продукції без державної підтримки)</v>
      </c>
      <c r="D18" s="70"/>
      <c r="F18" s="62"/>
      <c r="G18" s="61"/>
      <c r="H18" s="61"/>
      <c r="I18" s="74"/>
      <c r="J18" s="3">
        <f t="shared" si="3"/>
        <v>0</v>
      </c>
      <c r="K18" s="81">
        <f t="shared" si="4"/>
        <v>0</v>
      </c>
      <c r="M18" s="62"/>
      <c r="N18" s="61"/>
      <c r="O18" s="61"/>
      <c r="P18" s="74"/>
      <c r="Q18" s="3">
        <f t="shared" si="5"/>
        <v>0</v>
      </c>
      <c r="R18" s="81">
        <f t="shared" si="0"/>
        <v>0</v>
      </c>
      <c r="T18" s="62"/>
      <c r="U18" s="81">
        <f t="shared" si="1"/>
        <v>0</v>
      </c>
      <c r="W18" s="62"/>
      <c r="X18" s="81">
        <f t="shared" si="2"/>
        <v>0</v>
      </c>
    </row>
    <row r="19" spans="2:24" ht="41.4" customHeight="1" outlineLevel="1" x14ac:dyDescent="0.25">
      <c r="B19" s="105">
        <f>+'Line - Map'!A16</f>
        <v>12</v>
      </c>
      <c r="C19" s="42" t="str">
        <f>+'Line - Map'!B16</f>
        <v>Відповідальність (крім страхування відповідальності оператора ядерної установки та крім страхування відповідальності суб’єкта митного режиму)</v>
      </c>
      <c r="D19" s="70"/>
      <c r="F19" s="62"/>
      <c r="G19" s="61"/>
      <c r="H19" s="61"/>
      <c r="I19" s="74"/>
      <c r="J19" s="3">
        <f t="shared" si="3"/>
        <v>0</v>
      </c>
      <c r="K19" s="81">
        <f t="shared" si="4"/>
        <v>0</v>
      </c>
      <c r="M19" s="62"/>
      <c r="N19" s="61"/>
      <c r="O19" s="61"/>
      <c r="P19" s="74"/>
      <c r="Q19" s="3">
        <f t="shared" si="5"/>
        <v>0</v>
      </c>
      <c r="R19" s="81">
        <f t="shared" si="0"/>
        <v>0</v>
      </c>
      <c r="T19" s="62"/>
      <c r="U19" s="81">
        <f t="shared" si="1"/>
        <v>0</v>
      </c>
      <c r="W19" s="62"/>
      <c r="X19" s="81">
        <f t="shared" si="2"/>
        <v>0</v>
      </c>
    </row>
    <row r="20" spans="2:24" outlineLevel="1" x14ac:dyDescent="0.25">
      <c r="B20" s="105">
        <f>+'Line - Map'!A17</f>
        <v>13</v>
      </c>
      <c r="C20" s="42" t="str">
        <f>+'Line - Map'!B17</f>
        <v>Страхування відповідальності суб’єкта митного режиму</v>
      </c>
      <c r="D20" s="70"/>
      <c r="F20" s="62"/>
      <c r="G20" s="61"/>
      <c r="H20" s="61"/>
      <c r="I20" s="74"/>
      <c r="J20" s="3">
        <f t="shared" si="3"/>
        <v>0</v>
      </c>
      <c r="K20" s="81">
        <f t="shared" si="4"/>
        <v>0</v>
      </c>
      <c r="M20" s="62"/>
      <c r="N20" s="61"/>
      <c r="O20" s="61"/>
      <c r="P20" s="74"/>
      <c r="Q20" s="3">
        <f t="shared" si="5"/>
        <v>0</v>
      </c>
      <c r="R20" s="81">
        <f t="shared" si="0"/>
        <v>0</v>
      </c>
      <c r="T20" s="62"/>
      <c r="U20" s="81">
        <f t="shared" si="1"/>
        <v>0</v>
      </c>
      <c r="W20" s="62"/>
      <c r="X20" s="81">
        <f t="shared" si="2"/>
        <v>0</v>
      </c>
    </row>
    <row r="21" spans="2:24" outlineLevel="1" x14ac:dyDescent="0.25">
      <c r="B21" s="105">
        <f>+'Line - Map'!A18</f>
        <v>14</v>
      </c>
      <c r="C21" s="42" t="str">
        <f>+'Line - Map'!B18</f>
        <v>Страхування відповідальності оператора ядерної установки</v>
      </c>
      <c r="D21" s="70"/>
      <c r="F21" s="62"/>
      <c r="G21" s="61"/>
      <c r="H21" s="61"/>
      <c r="I21" s="74"/>
      <c r="J21" s="3">
        <f t="shared" si="3"/>
        <v>0</v>
      </c>
      <c r="K21" s="81">
        <f t="shared" si="4"/>
        <v>0</v>
      </c>
      <c r="M21" s="62"/>
      <c r="N21" s="61"/>
      <c r="O21" s="61"/>
      <c r="P21" s="74"/>
      <c r="Q21" s="3">
        <f t="shared" si="5"/>
        <v>0</v>
      </c>
      <c r="R21" s="81">
        <f t="shared" si="0"/>
        <v>0</v>
      </c>
      <c r="T21" s="62"/>
      <c r="U21" s="81">
        <f t="shared" si="1"/>
        <v>0</v>
      </c>
      <c r="W21" s="62"/>
      <c r="X21" s="81">
        <f t="shared" si="2"/>
        <v>0</v>
      </c>
    </row>
    <row r="22" spans="2:24" outlineLevel="1" x14ac:dyDescent="0.25">
      <c r="B22" s="105">
        <f>+'Line - Map'!A19</f>
        <v>15</v>
      </c>
      <c r="C22" s="42" t="str">
        <f>+'Line - Map'!B19</f>
        <v>Кредит, порука</v>
      </c>
      <c r="D22" s="69"/>
      <c r="F22" s="66"/>
      <c r="G22" s="76"/>
      <c r="H22" s="76"/>
      <c r="I22" s="73"/>
      <c r="J22" s="79">
        <f t="shared" si="3"/>
        <v>0</v>
      </c>
      <c r="K22" s="80">
        <f t="shared" si="4"/>
        <v>0</v>
      </c>
      <c r="M22" s="66"/>
      <c r="N22" s="76"/>
      <c r="O22" s="76"/>
      <c r="P22" s="73"/>
      <c r="Q22" s="79">
        <f t="shared" si="5"/>
        <v>0</v>
      </c>
      <c r="R22" s="80">
        <f t="shared" si="0"/>
        <v>0</v>
      </c>
      <c r="T22" s="66"/>
      <c r="U22" s="80">
        <f t="shared" si="1"/>
        <v>0</v>
      </c>
      <c r="W22" s="66"/>
      <c r="X22" s="80">
        <f t="shared" si="2"/>
        <v>0</v>
      </c>
    </row>
    <row r="23" spans="2:24" outlineLevel="1" x14ac:dyDescent="0.25">
      <c r="B23" s="105">
        <f>+'Line - Map'!A20</f>
        <v>16</v>
      </c>
      <c r="C23" s="42" t="str">
        <f>+'Line - Map'!B20</f>
        <v>Судові витрати</v>
      </c>
      <c r="D23" s="70"/>
      <c r="F23" s="62"/>
      <c r="G23" s="61"/>
      <c r="H23" s="61"/>
      <c r="I23" s="74"/>
      <c r="J23" s="3">
        <f t="shared" si="3"/>
        <v>0</v>
      </c>
      <c r="K23" s="81">
        <f t="shared" si="4"/>
        <v>0</v>
      </c>
      <c r="M23" s="62"/>
      <c r="N23" s="61"/>
      <c r="O23" s="61"/>
      <c r="P23" s="74"/>
      <c r="Q23" s="3">
        <f t="shared" si="5"/>
        <v>0</v>
      </c>
      <c r="R23" s="81">
        <f t="shared" si="0"/>
        <v>0</v>
      </c>
      <c r="T23" s="62"/>
      <c r="U23" s="81">
        <f t="shared" si="1"/>
        <v>0</v>
      </c>
      <c r="W23" s="62"/>
      <c r="X23" s="81">
        <f t="shared" si="2"/>
        <v>0</v>
      </c>
    </row>
    <row r="24" spans="2:24" outlineLevel="1" x14ac:dyDescent="0.25">
      <c r="B24" s="105">
        <f>+'Line - Map'!A21</f>
        <v>17</v>
      </c>
      <c r="C24" s="42" t="str">
        <f>+'Line - Map'!B21</f>
        <v>Асистанс</v>
      </c>
      <c r="D24" s="70"/>
      <c r="F24" s="62"/>
      <c r="G24" s="61"/>
      <c r="H24" s="61"/>
      <c r="I24" s="74"/>
      <c r="J24" s="3">
        <f t="shared" si="3"/>
        <v>0</v>
      </c>
      <c r="K24" s="81">
        <f t="shared" si="4"/>
        <v>0</v>
      </c>
      <c r="M24" s="62"/>
      <c r="N24" s="61"/>
      <c r="O24" s="61"/>
      <c r="P24" s="74"/>
      <c r="Q24" s="3">
        <f t="shared" si="5"/>
        <v>0</v>
      </c>
      <c r="R24" s="81">
        <f t="shared" si="0"/>
        <v>0</v>
      </c>
      <c r="T24" s="62"/>
      <c r="U24" s="81">
        <f t="shared" si="1"/>
        <v>0</v>
      </c>
      <c r="W24" s="62"/>
      <c r="X24" s="81">
        <f t="shared" si="2"/>
        <v>0</v>
      </c>
    </row>
    <row r="25" spans="2:24" outlineLevel="1" x14ac:dyDescent="0.25">
      <c r="B25" s="105">
        <f>+'Line - Map'!A22</f>
        <v>18</v>
      </c>
      <c r="C25" s="42" t="str">
        <f>+'Line - Map'!B22</f>
        <v>Фінансові ризики</v>
      </c>
      <c r="D25" s="70"/>
      <c r="F25" s="62"/>
      <c r="G25" s="61"/>
      <c r="H25" s="61"/>
      <c r="I25" s="74"/>
      <c r="J25" s="3">
        <f t="shared" si="3"/>
        <v>0</v>
      </c>
      <c r="K25" s="81">
        <f t="shared" si="4"/>
        <v>0</v>
      </c>
      <c r="M25" s="62"/>
      <c r="N25" s="61"/>
      <c r="O25" s="61"/>
      <c r="P25" s="74"/>
      <c r="Q25" s="3">
        <f t="shared" si="5"/>
        <v>0</v>
      </c>
      <c r="R25" s="81">
        <f t="shared" si="0"/>
        <v>0</v>
      </c>
      <c r="T25" s="62"/>
      <c r="U25" s="81">
        <f t="shared" si="1"/>
        <v>0</v>
      </c>
      <c r="W25" s="62"/>
      <c r="X25" s="81">
        <f t="shared" si="2"/>
        <v>0</v>
      </c>
    </row>
    <row r="26" spans="2:24" ht="24.6" customHeight="1" outlineLevel="1" x14ac:dyDescent="0.25">
      <c r="B26" s="105">
        <f>+'Line - Map'!A23</f>
        <v>19</v>
      </c>
      <c r="C26" s="42" t="str">
        <f>+'Line - Map'!B23</f>
        <v>Ануїтети за договорами страхування іншого, ніж страхування життя, і пов’язані із зобов’язаннями страхування здоров’я</v>
      </c>
      <c r="D26" s="70"/>
      <c r="F26" s="62"/>
      <c r="G26" s="61"/>
      <c r="H26" s="61"/>
      <c r="I26" s="74"/>
      <c r="J26" s="3">
        <f t="shared" ref="J26" si="6">I26+F26+G26+H26</f>
        <v>0</v>
      </c>
      <c r="K26" s="81">
        <f t="shared" ref="K26" si="7">IFERROR(J26/D26,0)</f>
        <v>0</v>
      </c>
      <c r="M26" s="62"/>
      <c r="N26" s="61"/>
      <c r="O26" s="61"/>
      <c r="P26" s="74"/>
      <c r="Q26" s="3">
        <f t="shared" ref="Q26" si="8">P26+M26+N26+O26</f>
        <v>0</v>
      </c>
      <c r="R26" s="81">
        <f t="shared" ref="R26" si="9">IFERROR(Q26/J26,0)</f>
        <v>0</v>
      </c>
      <c r="T26" s="62"/>
      <c r="U26" s="81">
        <f t="shared" ref="U26" si="10">IFERROR(T26/Q26,0)</f>
        <v>0</v>
      </c>
      <c r="W26" s="62"/>
      <c r="X26" s="81">
        <f t="shared" ref="X26" si="11">IFERROR(W26/T26,0)</f>
        <v>0</v>
      </c>
    </row>
    <row r="27" spans="2:24" ht="24.6" customHeight="1" outlineLevel="1" thickBot="1" x14ac:dyDescent="0.3">
      <c r="B27" s="106">
        <v>20</v>
      </c>
      <c r="C27" s="107" t="str">
        <f>+'Line - Map'!B24</f>
        <v>Ануїтети за договорами страхування іншого, ніж страхування життя, і пов’язані з іншими зобов’язаннями</v>
      </c>
      <c r="D27" s="71"/>
      <c r="F27" s="67"/>
      <c r="G27" s="77"/>
      <c r="H27" s="77"/>
      <c r="I27" s="75"/>
      <c r="J27" s="82">
        <f>I27+F27+G27+H27</f>
        <v>0</v>
      </c>
      <c r="K27" s="83">
        <f>IFERROR(J27/D27,0)</f>
        <v>0</v>
      </c>
      <c r="M27" s="67"/>
      <c r="N27" s="77"/>
      <c r="O27" s="77"/>
      <c r="P27" s="75"/>
      <c r="Q27" s="82">
        <f>P27+M27+N27+O27</f>
        <v>0</v>
      </c>
      <c r="R27" s="83">
        <f>IFERROR(Q27/J27,0)</f>
        <v>0</v>
      </c>
      <c r="T27" s="67"/>
      <c r="U27" s="83">
        <f>IFERROR(T27/Q27,0)</f>
        <v>0</v>
      </c>
      <c r="W27" s="67"/>
      <c r="X27" s="83">
        <f>IFERROR(W27/T27,0)</f>
        <v>0</v>
      </c>
    </row>
    <row r="28" spans="2:24" ht="14.4" customHeight="1" outlineLevel="1" thickBot="1" x14ac:dyDescent="0.3">
      <c r="B28" s="106"/>
      <c r="C28" s="107" t="s">
        <v>517</v>
      </c>
      <c r="D28" s="71"/>
      <c r="F28" s="67"/>
      <c r="G28" s="77"/>
      <c r="H28" s="77"/>
      <c r="I28" s="75"/>
      <c r="J28" s="82">
        <f>I28+F28+G28+H28</f>
        <v>0</v>
      </c>
      <c r="K28" s="83">
        <f>IFERROR(J28/D28,0)</f>
        <v>0</v>
      </c>
      <c r="M28" s="67"/>
      <c r="N28" s="77"/>
      <c r="O28" s="77"/>
      <c r="P28" s="75"/>
      <c r="Q28" s="82">
        <f>P28+M28+N28+O28</f>
        <v>0</v>
      </c>
      <c r="R28" s="83">
        <f>IFERROR(Q28/J28,0)</f>
        <v>0</v>
      </c>
      <c r="T28" s="67"/>
      <c r="U28" s="83">
        <f>IFERROR(T28/Q28,0)</f>
        <v>0</v>
      </c>
      <c r="W28" s="67"/>
      <c r="X28" s="83">
        <f>IFERROR(W28/T28,0)</f>
        <v>0</v>
      </c>
    </row>
    <row r="29" spans="2:24" ht="16.2" customHeight="1" thickBot="1" x14ac:dyDescent="0.3">
      <c r="C29" s="169"/>
      <c r="D29" s="227"/>
      <c r="Q29" s="179"/>
    </row>
    <row r="30" spans="2:24" ht="18.600000000000001" customHeight="1" thickBot="1" x14ac:dyDescent="0.3">
      <c r="B30" s="34"/>
      <c r="C30" s="35" t="s">
        <v>88</v>
      </c>
      <c r="D30" s="68"/>
      <c r="F30" s="68"/>
      <c r="G30" s="78"/>
      <c r="H30" s="78"/>
      <c r="I30" s="72"/>
      <c r="J30" s="8">
        <f>SUM(F30:I30)</f>
        <v>0</v>
      </c>
      <c r="K30" s="19">
        <f>IFERROR(J30/D30,0)</f>
        <v>0</v>
      </c>
      <c r="M30" s="68"/>
      <c r="N30" s="78"/>
      <c r="O30" s="78"/>
      <c r="P30" s="72"/>
      <c r="Q30" s="8">
        <f>SUM(M30:P30)</f>
        <v>0</v>
      </c>
      <c r="R30" s="19">
        <f>IFERROR(Q30/J30,0)</f>
        <v>0</v>
      </c>
      <c r="T30" s="68"/>
      <c r="U30" s="19">
        <f>IFERROR(T30/Q30,0)</f>
        <v>0</v>
      </c>
      <c r="W30" s="68"/>
      <c r="X30" s="19">
        <f>IFERROR(W30/T30,0)</f>
        <v>0</v>
      </c>
    </row>
    <row r="31" spans="2:24" ht="7.8" customHeight="1" x14ac:dyDescent="0.25">
      <c r="C31" s="169"/>
      <c r="D31" s="227"/>
      <c r="Q31" s="179"/>
    </row>
    <row r="32" spans="2:24" ht="7.8" customHeight="1" x14ac:dyDescent="0.25">
      <c r="B32" s="977"/>
      <c r="C32" s="977"/>
      <c r="D32" s="977"/>
      <c r="Q32" s="179"/>
    </row>
    <row r="33" spans="1:24" ht="7.8" customHeight="1" x14ac:dyDescent="0.25">
      <c r="B33" s="812"/>
      <c r="C33" s="812"/>
      <c r="D33" s="818"/>
      <c r="Q33" s="179"/>
      <c r="V33" s="970"/>
      <c r="W33" s="970"/>
      <c r="X33" s="970"/>
    </row>
    <row r="34" spans="1:24" ht="39.6" customHeight="1" x14ac:dyDescent="0.25">
      <c r="A34" s="57" t="s">
        <v>171</v>
      </c>
      <c r="C34" s="982" t="s">
        <v>680</v>
      </c>
      <c r="D34" s="982"/>
      <c r="E34" s="180"/>
      <c r="F34" s="180"/>
      <c r="G34" s="112"/>
    </row>
    <row r="35" spans="1:24" ht="12.6" thickBot="1" x14ac:dyDescent="0.3">
      <c r="B35" s="167" t="s">
        <v>158</v>
      </c>
      <c r="C35" s="181" t="s">
        <v>0</v>
      </c>
      <c r="D35" s="845"/>
    </row>
    <row r="36" spans="1:24" ht="25.2" customHeight="1" x14ac:dyDescent="0.25">
      <c r="B36" s="971" t="s">
        <v>620</v>
      </c>
      <c r="C36" s="972"/>
      <c r="D36" s="233" t="s">
        <v>516</v>
      </c>
      <c r="F36" s="978" t="s">
        <v>160</v>
      </c>
      <c r="G36" s="979"/>
      <c r="H36" s="979"/>
      <c r="I36" s="979"/>
      <c r="J36" s="979"/>
      <c r="K36" s="182"/>
      <c r="M36" s="978" t="s">
        <v>10</v>
      </c>
      <c r="N36" s="979"/>
      <c r="O36" s="979"/>
      <c r="P36" s="979"/>
      <c r="Q36" s="979"/>
      <c r="R36" s="182"/>
      <c r="T36" s="980" t="s">
        <v>11</v>
      </c>
      <c r="U36" s="981"/>
      <c r="W36" s="980" t="s">
        <v>12</v>
      </c>
      <c r="X36" s="981"/>
    </row>
    <row r="37" spans="1:24" s="169" customFormat="1" ht="33" customHeight="1" x14ac:dyDescent="0.25">
      <c r="B37" s="973"/>
      <c r="C37" s="974"/>
      <c r="D37" s="846" t="s">
        <v>6</v>
      </c>
      <c r="F37" s="497" t="s">
        <v>1</v>
      </c>
      <c r="G37" s="184" t="s">
        <v>2</v>
      </c>
      <c r="H37" s="185" t="s">
        <v>3</v>
      </c>
      <c r="I37" s="184" t="s">
        <v>4</v>
      </c>
      <c r="J37" s="186" t="s">
        <v>6</v>
      </c>
      <c r="K37" s="168" t="s">
        <v>14</v>
      </c>
      <c r="M37" s="497" t="s">
        <v>1</v>
      </c>
      <c r="N37" s="184" t="s">
        <v>2</v>
      </c>
      <c r="O37" s="184" t="s">
        <v>3</v>
      </c>
      <c r="P37" s="184" t="s">
        <v>4</v>
      </c>
      <c r="Q37" s="184" t="s">
        <v>6</v>
      </c>
      <c r="R37" s="168" t="s">
        <v>14</v>
      </c>
      <c r="T37" s="497" t="s">
        <v>6</v>
      </c>
      <c r="U37" s="168" t="s">
        <v>14</v>
      </c>
      <c r="W37" s="497" t="s">
        <v>6</v>
      </c>
      <c r="X37" s="168" t="s">
        <v>14</v>
      </c>
    </row>
    <row r="38" spans="1:24" s="169" customFormat="1" ht="12.6" thickBot="1" x14ac:dyDescent="0.3">
      <c r="B38" s="975"/>
      <c r="C38" s="976"/>
      <c r="D38" s="847" t="s">
        <v>5</v>
      </c>
      <c r="F38" s="497" t="s">
        <v>8</v>
      </c>
      <c r="G38" s="184" t="s">
        <v>8</v>
      </c>
      <c r="H38" s="185" t="s">
        <v>8</v>
      </c>
      <c r="I38" s="184" t="s">
        <v>9</v>
      </c>
      <c r="J38" s="186" t="s">
        <v>9</v>
      </c>
      <c r="K38" s="188" t="s">
        <v>15</v>
      </c>
      <c r="M38" s="497" t="s">
        <v>13</v>
      </c>
      <c r="N38" s="184" t="s">
        <v>13</v>
      </c>
      <c r="O38" s="184" t="s">
        <v>13</v>
      </c>
      <c r="P38" s="184" t="s">
        <v>13</v>
      </c>
      <c r="Q38" s="184" t="s">
        <v>13</v>
      </c>
      <c r="R38" s="188" t="s">
        <v>15</v>
      </c>
      <c r="T38" s="497" t="s">
        <v>13</v>
      </c>
      <c r="U38" s="188" t="s">
        <v>15</v>
      </c>
      <c r="W38" s="497" t="s">
        <v>13</v>
      </c>
      <c r="X38" s="188" t="s">
        <v>15</v>
      </c>
    </row>
    <row r="39" spans="1:24" s="169" customFormat="1" ht="12.6" thickBot="1" x14ac:dyDescent="0.3">
      <c r="B39" s="49">
        <v>1</v>
      </c>
      <c r="C39" s="50">
        <v>2</v>
      </c>
      <c r="D39" s="849">
        <v>3</v>
      </c>
      <c r="F39" s="170">
        <v>4</v>
      </c>
      <c r="G39" s="171">
        <v>5</v>
      </c>
      <c r="H39" s="172">
        <v>6</v>
      </c>
      <c r="I39" s="171">
        <v>7</v>
      </c>
      <c r="J39" s="173" t="s">
        <v>92</v>
      </c>
      <c r="K39" s="174" t="s">
        <v>93</v>
      </c>
      <c r="M39" s="51">
        <v>10</v>
      </c>
      <c r="N39" s="171">
        <v>11</v>
      </c>
      <c r="O39" s="171">
        <v>12</v>
      </c>
      <c r="P39" s="175">
        <v>13</v>
      </c>
      <c r="Q39" s="175" t="s">
        <v>94</v>
      </c>
      <c r="R39" s="174" t="s">
        <v>95</v>
      </c>
      <c r="T39" s="176">
        <v>16</v>
      </c>
      <c r="U39" s="174" t="s">
        <v>90</v>
      </c>
      <c r="W39" s="176">
        <v>18</v>
      </c>
      <c r="X39" s="174" t="s">
        <v>91</v>
      </c>
    </row>
    <row r="40" spans="1:24" x14ac:dyDescent="0.25">
      <c r="B40" s="36"/>
      <c r="C40" s="37" t="s">
        <v>120</v>
      </c>
      <c r="D40" s="29">
        <f>SUM(D41:D61)</f>
        <v>0</v>
      </c>
      <c r="F40" s="25">
        <f>SUM(F41:F61)</f>
        <v>0</v>
      </c>
      <c r="G40" s="23">
        <f>SUM(G41:G61)</f>
        <v>0</v>
      </c>
      <c r="H40" s="23">
        <f>SUM(H41:H61)</f>
        <v>0</v>
      </c>
      <c r="I40" s="48">
        <f>SUM(I41:I61)</f>
        <v>0</v>
      </c>
      <c r="J40" s="23">
        <f>SUM(J41:J61)</f>
        <v>0</v>
      </c>
      <c r="K40" s="38">
        <f>IFERROR(J40/D40,0)</f>
        <v>0</v>
      </c>
      <c r="M40" s="25">
        <f>SUM(M41:M61)</f>
        <v>0</v>
      </c>
      <c r="N40" s="23">
        <f>SUM(N41:N61)</f>
        <v>0</v>
      </c>
      <c r="O40" s="23">
        <f>SUM(O41:O61)</f>
        <v>0</v>
      </c>
      <c r="P40" s="48">
        <f>SUM(P41:P61)</f>
        <v>0</v>
      </c>
      <c r="Q40" s="23">
        <f>SUM(Q41:Q61)</f>
        <v>0</v>
      </c>
      <c r="R40" s="38">
        <f>IFERROR(Q40/J40,0)</f>
        <v>0</v>
      </c>
      <c r="S40" s="169"/>
      <c r="T40" s="25">
        <f>SUM(T41:T61)</f>
        <v>0</v>
      </c>
      <c r="U40" s="38">
        <f t="shared" ref="U40:U46" si="12">IFERROR(T40/Q40,0)</f>
        <v>0</v>
      </c>
      <c r="W40" s="25">
        <f>SUM(W41:W61)</f>
        <v>0</v>
      </c>
      <c r="X40" s="38">
        <f t="shared" ref="X40:X46" si="13">IFERROR(W40/T40,0)</f>
        <v>0</v>
      </c>
    </row>
    <row r="41" spans="1:24" ht="14.4" customHeight="1" outlineLevel="1" x14ac:dyDescent="0.25">
      <c r="B41" s="105">
        <f t="shared" ref="B41:C60" si="14">B8</f>
        <v>1</v>
      </c>
      <c r="C41" s="42" t="str">
        <f t="shared" si="14"/>
        <v>Здоров’я (крім медичного страхування)</v>
      </c>
      <c r="D41" s="70"/>
      <c r="F41" s="62"/>
      <c r="G41" s="61"/>
      <c r="H41" s="61"/>
      <c r="I41" s="74"/>
      <c r="J41" s="3">
        <f t="shared" ref="J41:J46" si="15">I41+F41+G41+H41</f>
        <v>0</v>
      </c>
      <c r="K41" s="81">
        <f t="shared" ref="K41:K58" si="16">IFERROR(J41/D41,0)</f>
        <v>0</v>
      </c>
      <c r="M41" s="62"/>
      <c r="N41" s="61"/>
      <c r="O41" s="61"/>
      <c r="P41" s="74"/>
      <c r="Q41" s="3">
        <f t="shared" ref="Q41:Q46" si="17">P41+M41+N41+O41</f>
        <v>0</v>
      </c>
      <c r="R41" s="81">
        <f t="shared" ref="R41:R46" si="18">IFERROR(Q41/J41,0)</f>
        <v>0</v>
      </c>
      <c r="T41" s="62"/>
      <c r="U41" s="81">
        <f t="shared" si="12"/>
        <v>0</v>
      </c>
      <c r="W41" s="62"/>
      <c r="X41" s="81">
        <f t="shared" si="13"/>
        <v>0</v>
      </c>
    </row>
    <row r="42" spans="1:24" outlineLevel="1" x14ac:dyDescent="0.25">
      <c r="B42" s="105">
        <f t="shared" si="14"/>
        <v>2</v>
      </c>
      <c r="C42" s="357" t="str">
        <f t="shared" si="14"/>
        <v>Здоров’я (медичне страхування)</v>
      </c>
      <c r="D42" s="70"/>
      <c r="F42" s="62"/>
      <c r="G42" s="61"/>
      <c r="H42" s="61"/>
      <c r="I42" s="74"/>
      <c r="J42" s="3">
        <f t="shared" si="15"/>
        <v>0</v>
      </c>
      <c r="K42" s="81">
        <f t="shared" si="16"/>
        <v>0</v>
      </c>
      <c r="M42" s="62"/>
      <c r="N42" s="61"/>
      <c r="O42" s="61"/>
      <c r="P42" s="74"/>
      <c r="Q42" s="3">
        <f t="shared" si="17"/>
        <v>0</v>
      </c>
      <c r="R42" s="81">
        <f t="shared" si="18"/>
        <v>0</v>
      </c>
      <c r="T42" s="62"/>
      <c r="U42" s="81">
        <f t="shared" si="12"/>
        <v>0</v>
      </c>
      <c r="W42" s="62"/>
      <c r="X42" s="81">
        <f t="shared" si="13"/>
        <v>0</v>
      </c>
    </row>
    <row r="43" spans="1:24" ht="26.4" customHeight="1" outlineLevel="1" x14ac:dyDescent="0.25">
      <c r="B43" s="105">
        <f t="shared" si="14"/>
        <v>3</v>
      </c>
      <c r="C43" s="357" t="str">
        <f t="shared" si="14"/>
        <v>Обов’язкове страхування цивільної відповідальності власників  наземних транспортних засобів (ОСЦПВ)</v>
      </c>
      <c r="D43" s="70"/>
      <c r="F43" s="62"/>
      <c r="G43" s="61"/>
      <c r="H43" s="61"/>
      <c r="I43" s="74"/>
      <c r="J43" s="3">
        <f t="shared" si="15"/>
        <v>0</v>
      </c>
      <c r="K43" s="81">
        <f t="shared" si="16"/>
        <v>0</v>
      </c>
      <c r="M43" s="62"/>
      <c r="N43" s="61"/>
      <c r="O43" s="61"/>
      <c r="P43" s="74"/>
      <c r="Q43" s="3">
        <f t="shared" si="17"/>
        <v>0</v>
      </c>
      <c r="R43" s="81">
        <f t="shared" si="18"/>
        <v>0</v>
      </c>
      <c r="T43" s="62"/>
      <c r="U43" s="81">
        <f t="shared" si="12"/>
        <v>0</v>
      </c>
      <c r="W43" s="62"/>
      <c r="X43" s="81">
        <f t="shared" si="13"/>
        <v>0</v>
      </c>
    </row>
    <row r="44" spans="1:24" outlineLevel="1" x14ac:dyDescent="0.25">
      <c r="B44" s="105">
        <f t="shared" si="14"/>
        <v>4</v>
      </c>
      <c r="C44" s="357" t="str">
        <f t="shared" si="14"/>
        <v>“Зелена картка”</v>
      </c>
      <c r="D44" s="70"/>
      <c r="F44" s="62"/>
      <c r="G44" s="61"/>
      <c r="H44" s="61"/>
      <c r="I44" s="74"/>
      <c r="J44" s="3">
        <f t="shared" si="15"/>
        <v>0</v>
      </c>
      <c r="K44" s="81">
        <f t="shared" si="16"/>
        <v>0</v>
      </c>
      <c r="M44" s="62"/>
      <c r="N44" s="61"/>
      <c r="O44" s="61"/>
      <c r="P44" s="74"/>
      <c r="Q44" s="3">
        <f t="shared" si="17"/>
        <v>0</v>
      </c>
      <c r="R44" s="81">
        <f t="shared" si="18"/>
        <v>0</v>
      </c>
      <c r="T44" s="62"/>
      <c r="U44" s="81">
        <f t="shared" si="12"/>
        <v>0</v>
      </c>
      <c r="W44" s="62"/>
      <c r="X44" s="81">
        <f t="shared" si="13"/>
        <v>0</v>
      </c>
    </row>
    <row r="45" spans="1:24" outlineLevel="1" x14ac:dyDescent="0.25">
      <c r="B45" s="105">
        <f t="shared" si="14"/>
        <v>5</v>
      </c>
      <c r="C45" s="357" t="str">
        <f t="shared" si="14"/>
        <v>Інша моторна відповідальність</v>
      </c>
      <c r="D45" s="70"/>
      <c r="F45" s="62"/>
      <c r="G45" s="61"/>
      <c r="H45" s="61"/>
      <c r="I45" s="74"/>
      <c r="J45" s="3">
        <f t="shared" si="15"/>
        <v>0</v>
      </c>
      <c r="K45" s="81">
        <f t="shared" si="16"/>
        <v>0</v>
      </c>
      <c r="M45" s="62"/>
      <c r="N45" s="61"/>
      <c r="O45" s="61"/>
      <c r="P45" s="74"/>
      <c r="Q45" s="3">
        <f t="shared" si="17"/>
        <v>0</v>
      </c>
      <c r="R45" s="81">
        <f t="shared" si="18"/>
        <v>0</v>
      </c>
      <c r="T45" s="62"/>
      <c r="U45" s="81">
        <f t="shared" si="12"/>
        <v>0</v>
      </c>
      <c r="W45" s="62"/>
      <c r="X45" s="81">
        <f t="shared" si="13"/>
        <v>0</v>
      </c>
    </row>
    <row r="46" spans="1:24" outlineLevel="1" x14ac:dyDescent="0.25">
      <c r="B46" s="105">
        <f t="shared" si="14"/>
        <v>6</v>
      </c>
      <c r="C46" s="357" t="str">
        <f t="shared" si="14"/>
        <v>КАСКО</v>
      </c>
      <c r="D46" s="70"/>
      <c r="F46" s="62"/>
      <c r="G46" s="61"/>
      <c r="H46" s="61"/>
      <c r="I46" s="74"/>
      <c r="J46" s="3">
        <f t="shared" si="15"/>
        <v>0</v>
      </c>
      <c r="K46" s="81">
        <f t="shared" si="16"/>
        <v>0</v>
      </c>
      <c r="M46" s="62"/>
      <c r="N46" s="61"/>
      <c r="O46" s="61"/>
      <c r="P46" s="74"/>
      <c r="Q46" s="3">
        <f t="shared" si="17"/>
        <v>0</v>
      </c>
      <c r="R46" s="81">
        <f t="shared" si="18"/>
        <v>0</v>
      </c>
      <c r="T46" s="62"/>
      <c r="U46" s="81">
        <f t="shared" si="12"/>
        <v>0</v>
      </c>
      <c r="W46" s="62"/>
      <c r="X46" s="81">
        <f t="shared" si="13"/>
        <v>0</v>
      </c>
    </row>
    <row r="47" spans="1:24" outlineLevel="1" x14ac:dyDescent="0.25">
      <c r="B47" s="105">
        <f t="shared" si="14"/>
        <v>7</v>
      </c>
      <c r="C47" s="42" t="str">
        <f t="shared" si="14"/>
        <v>МАТ-майно</v>
      </c>
      <c r="D47" s="69"/>
      <c r="F47" s="66"/>
      <c r="G47" s="76"/>
      <c r="H47" s="76"/>
      <c r="I47" s="73"/>
      <c r="J47" s="79">
        <f t="shared" ref="J47:J58" si="19">I47+F47+G47+H47</f>
        <v>0</v>
      </c>
      <c r="K47" s="80">
        <f t="shared" si="16"/>
        <v>0</v>
      </c>
      <c r="M47" s="66"/>
      <c r="N47" s="76"/>
      <c r="O47" s="76"/>
      <c r="P47" s="73"/>
      <c r="Q47" s="79">
        <f t="shared" ref="Q47:Q58" si="20">P47+M47+N47+O47</f>
        <v>0</v>
      </c>
      <c r="R47" s="80">
        <f>IFERROR(Q47/J47,0)</f>
        <v>0</v>
      </c>
      <c r="T47" s="66"/>
      <c r="U47" s="80">
        <f t="shared" ref="U47:U58" si="21">IFERROR(T47/Q47,0)</f>
        <v>0</v>
      </c>
      <c r="W47" s="66"/>
      <c r="X47" s="80">
        <f>IFERROR(W47/T47,0)</f>
        <v>0</v>
      </c>
    </row>
    <row r="48" spans="1:24" outlineLevel="1" x14ac:dyDescent="0.25">
      <c r="B48" s="105">
        <f t="shared" si="14"/>
        <v>8</v>
      </c>
      <c r="C48" s="42" t="str">
        <f t="shared" si="14"/>
        <v>МАТ-відповідальність</v>
      </c>
      <c r="D48" s="70"/>
      <c r="F48" s="62"/>
      <c r="G48" s="61"/>
      <c r="H48" s="61"/>
      <c r="I48" s="74"/>
      <c r="J48" s="3">
        <f t="shared" si="19"/>
        <v>0</v>
      </c>
      <c r="K48" s="81">
        <f t="shared" si="16"/>
        <v>0</v>
      </c>
      <c r="M48" s="62"/>
      <c r="N48" s="61"/>
      <c r="O48" s="61"/>
      <c r="P48" s="74"/>
      <c r="Q48" s="3">
        <f t="shared" si="20"/>
        <v>0</v>
      </c>
      <c r="R48" s="81">
        <f t="shared" ref="R48:R54" si="22">IFERROR(Q48/J48,0)</f>
        <v>0</v>
      </c>
      <c r="T48" s="62"/>
      <c r="U48" s="81">
        <f t="shared" si="21"/>
        <v>0</v>
      </c>
      <c r="W48" s="62"/>
      <c r="X48" s="81">
        <f t="shared" ref="X48:X54" si="23">IFERROR(W48/T48,0)</f>
        <v>0</v>
      </c>
    </row>
    <row r="49" spans="2:24" outlineLevel="1" x14ac:dyDescent="0.25">
      <c r="B49" s="105">
        <f t="shared" si="14"/>
        <v>9</v>
      </c>
      <c r="C49" s="42" t="str">
        <f t="shared" si="14"/>
        <v>Майно, крім страхування сільськогосподарської продукції</v>
      </c>
      <c r="D49" s="70"/>
      <c r="F49" s="62"/>
      <c r="G49" s="61"/>
      <c r="H49" s="61"/>
      <c r="I49" s="74"/>
      <c r="J49" s="3">
        <f t="shared" si="19"/>
        <v>0</v>
      </c>
      <c r="K49" s="81">
        <f t="shared" si="16"/>
        <v>0</v>
      </c>
      <c r="M49" s="62"/>
      <c r="N49" s="61"/>
      <c r="O49" s="61"/>
      <c r="P49" s="74"/>
      <c r="Q49" s="3">
        <f t="shared" si="20"/>
        <v>0</v>
      </c>
      <c r="R49" s="81">
        <f t="shared" si="22"/>
        <v>0</v>
      </c>
      <c r="T49" s="62"/>
      <c r="U49" s="81">
        <f t="shared" si="21"/>
        <v>0</v>
      </c>
      <c r="W49" s="62"/>
      <c r="X49" s="81">
        <f t="shared" si="23"/>
        <v>0</v>
      </c>
    </row>
    <row r="50" spans="2:24" ht="24.6" customHeight="1" outlineLevel="1" x14ac:dyDescent="0.25">
      <c r="B50" s="105">
        <f t="shared" si="14"/>
        <v>10</v>
      </c>
      <c r="C50" s="42" t="str">
        <f t="shared" si="14"/>
        <v>Майно (страхування сільськогосподарської продукції з державною підтримкою)</v>
      </c>
      <c r="D50" s="70"/>
      <c r="F50" s="62"/>
      <c r="G50" s="61"/>
      <c r="H50" s="61"/>
      <c r="I50" s="74"/>
      <c r="J50" s="3">
        <f t="shared" si="19"/>
        <v>0</v>
      </c>
      <c r="K50" s="81">
        <f t="shared" si="16"/>
        <v>0</v>
      </c>
      <c r="M50" s="62"/>
      <c r="N50" s="61"/>
      <c r="O50" s="61"/>
      <c r="P50" s="74"/>
      <c r="Q50" s="3">
        <f t="shared" si="20"/>
        <v>0</v>
      </c>
      <c r="R50" s="81">
        <f t="shared" si="22"/>
        <v>0</v>
      </c>
      <c r="T50" s="62"/>
      <c r="U50" s="81">
        <f t="shared" si="21"/>
        <v>0</v>
      </c>
      <c r="W50" s="62"/>
      <c r="X50" s="81">
        <f t="shared" si="23"/>
        <v>0</v>
      </c>
    </row>
    <row r="51" spans="2:24" ht="24.6" customHeight="1" outlineLevel="1" x14ac:dyDescent="0.25">
      <c r="B51" s="105">
        <f t="shared" si="14"/>
        <v>11</v>
      </c>
      <c r="C51" s="42" t="str">
        <f t="shared" si="14"/>
        <v>Майно (страхування сільськогосподарської продукції без державної підтримки)</v>
      </c>
      <c r="D51" s="70"/>
      <c r="F51" s="62"/>
      <c r="G51" s="61"/>
      <c r="H51" s="61"/>
      <c r="I51" s="74"/>
      <c r="J51" s="3">
        <f t="shared" si="19"/>
        <v>0</v>
      </c>
      <c r="K51" s="81">
        <f t="shared" si="16"/>
        <v>0</v>
      </c>
      <c r="M51" s="62"/>
      <c r="N51" s="61"/>
      <c r="O51" s="61"/>
      <c r="P51" s="74"/>
      <c r="Q51" s="3">
        <f t="shared" si="20"/>
        <v>0</v>
      </c>
      <c r="R51" s="81">
        <f t="shared" si="22"/>
        <v>0</v>
      </c>
      <c r="T51" s="62"/>
      <c r="U51" s="81">
        <f t="shared" si="21"/>
        <v>0</v>
      </c>
      <c r="W51" s="62"/>
      <c r="X51" s="81">
        <f t="shared" si="23"/>
        <v>0</v>
      </c>
    </row>
    <row r="52" spans="2:24" ht="41.4" customHeight="1" outlineLevel="1" x14ac:dyDescent="0.25">
      <c r="B52" s="105">
        <f t="shared" si="14"/>
        <v>12</v>
      </c>
      <c r="C52" s="42" t="str">
        <f t="shared" si="14"/>
        <v>Відповідальність (крім страхування відповідальності оператора ядерної установки та крім страхування відповідальності суб’єкта митного режиму)</v>
      </c>
      <c r="D52" s="70"/>
      <c r="F52" s="62"/>
      <c r="G52" s="61"/>
      <c r="H52" s="61"/>
      <c r="I52" s="74"/>
      <c r="J52" s="3">
        <f t="shared" si="19"/>
        <v>0</v>
      </c>
      <c r="K52" s="81">
        <f t="shared" si="16"/>
        <v>0</v>
      </c>
      <c r="M52" s="62"/>
      <c r="N52" s="61"/>
      <c r="O52" s="61"/>
      <c r="P52" s="74"/>
      <c r="Q52" s="3">
        <f t="shared" si="20"/>
        <v>0</v>
      </c>
      <c r="R52" s="81">
        <f t="shared" si="22"/>
        <v>0</v>
      </c>
      <c r="T52" s="62"/>
      <c r="U52" s="81">
        <f t="shared" si="21"/>
        <v>0</v>
      </c>
      <c r="W52" s="62"/>
      <c r="X52" s="81">
        <f t="shared" si="23"/>
        <v>0</v>
      </c>
    </row>
    <row r="53" spans="2:24" outlineLevel="1" x14ac:dyDescent="0.25">
      <c r="B53" s="105">
        <f t="shared" si="14"/>
        <v>13</v>
      </c>
      <c r="C53" s="42" t="str">
        <f t="shared" si="14"/>
        <v>Страхування відповідальності суб’єкта митного режиму</v>
      </c>
      <c r="D53" s="70"/>
      <c r="F53" s="62"/>
      <c r="G53" s="61"/>
      <c r="H53" s="61"/>
      <c r="I53" s="74"/>
      <c r="J53" s="3">
        <f t="shared" si="19"/>
        <v>0</v>
      </c>
      <c r="K53" s="81">
        <f t="shared" si="16"/>
        <v>0</v>
      </c>
      <c r="M53" s="62"/>
      <c r="N53" s="61"/>
      <c r="O53" s="61"/>
      <c r="P53" s="74"/>
      <c r="Q53" s="3">
        <f t="shared" si="20"/>
        <v>0</v>
      </c>
      <c r="R53" s="81">
        <f t="shared" si="22"/>
        <v>0</v>
      </c>
      <c r="T53" s="62"/>
      <c r="U53" s="81">
        <f t="shared" si="21"/>
        <v>0</v>
      </c>
      <c r="W53" s="62"/>
      <c r="X53" s="81">
        <f t="shared" si="23"/>
        <v>0</v>
      </c>
    </row>
    <row r="54" spans="2:24" outlineLevel="1" x14ac:dyDescent="0.25">
      <c r="B54" s="105">
        <f t="shared" si="14"/>
        <v>14</v>
      </c>
      <c r="C54" s="42" t="str">
        <f t="shared" si="14"/>
        <v>Страхування відповідальності оператора ядерної установки</v>
      </c>
      <c r="D54" s="70"/>
      <c r="F54" s="62"/>
      <c r="G54" s="61"/>
      <c r="H54" s="61"/>
      <c r="I54" s="74"/>
      <c r="J54" s="3">
        <f t="shared" si="19"/>
        <v>0</v>
      </c>
      <c r="K54" s="81">
        <f t="shared" si="16"/>
        <v>0</v>
      </c>
      <c r="M54" s="62"/>
      <c r="N54" s="61"/>
      <c r="O54" s="61"/>
      <c r="P54" s="74"/>
      <c r="Q54" s="3">
        <f t="shared" si="20"/>
        <v>0</v>
      </c>
      <c r="R54" s="81">
        <f t="shared" si="22"/>
        <v>0</v>
      </c>
      <c r="T54" s="62"/>
      <c r="U54" s="81">
        <f t="shared" si="21"/>
        <v>0</v>
      </c>
      <c r="W54" s="62"/>
      <c r="X54" s="81">
        <f t="shared" si="23"/>
        <v>0</v>
      </c>
    </row>
    <row r="55" spans="2:24" outlineLevel="1" x14ac:dyDescent="0.25">
      <c r="B55" s="105">
        <f t="shared" si="14"/>
        <v>15</v>
      </c>
      <c r="C55" s="42" t="str">
        <f t="shared" si="14"/>
        <v>Кредит, порука</v>
      </c>
      <c r="D55" s="69"/>
      <c r="F55" s="66"/>
      <c r="G55" s="76"/>
      <c r="H55" s="76"/>
      <c r="I55" s="73"/>
      <c r="J55" s="79">
        <f t="shared" si="19"/>
        <v>0</v>
      </c>
      <c r="K55" s="80">
        <f t="shared" si="16"/>
        <v>0</v>
      </c>
      <c r="M55" s="66"/>
      <c r="N55" s="76"/>
      <c r="O55" s="76"/>
      <c r="P55" s="73"/>
      <c r="Q55" s="79">
        <f t="shared" si="20"/>
        <v>0</v>
      </c>
      <c r="R55" s="80">
        <f t="shared" ref="R55:R61" si="24">IFERROR(Q55/J55,0)</f>
        <v>0</v>
      </c>
      <c r="T55" s="66"/>
      <c r="U55" s="80">
        <f t="shared" si="21"/>
        <v>0</v>
      </c>
      <c r="W55" s="66"/>
      <c r="X55" s="80">
        <f t="shared" ref="X55:X61" si="25">IFERROR(W55/T55,0)</f>
        <v>0</v>
      </c>
    </row>
    <row r="56" spans="2:24" outlineLevel="1" x14ac:dyDescent="0.25">
      <c r="B56" s="105">
        <f t="shared" si="14"/>
        <v>16</v>
      </c>
      <c r="C56" s="42" t="str">
        <f t="shared" si="14"/>
        <v>Судові витрати</v>
      </c>
      <c r="D56" s="70"/>
      <c r="F56" s="62"/>
      <c r="G56" s="61"/>
      <c r="H56" s="61"/>
      <c r="I56" s="74"/>
      <c r="J56" s="3">
        <f t="shared" si="19"/>
        <v>0</v>
      </c>
      <c r="K56" s="81">
        <f t="shared" si="16"/>
        <v>0</v>
      </c>
      <c r="M56" s="62"/>
      <c r="N56" s="61"/>
      <c r="O56" s="61"/>
      <c r="P56" s="74"/>
      <c r="Q56" s="3">
        <f t="shared" si="20"/>
        <v>0</v>
      </c>
      <c r="R56" s="81">
        <f t="shared" si="24"/>
        <v>0</v>
      </c>
      <c r="T56" s="62"/>
      <c r="U56" s="81">
        <f t="shared" si="21"/>
        <v>0</v>
      </c>
      <c r="W56" s="62"/>
      <c r="X56" s="81">
        <f t="shared" si="25"/>
        <v>0</v>
      </c>
    </row>
    <row r="57" spans="2:24" outlineLevel="1" x14ac:dyDescent="0.25">
      <c r="B57" s="105">
        <f t="shared" si="14"/>
        <v>17</v>
      </c>
      <c r="C57" s="42" t="str">
        <f t="shared" si="14"/>
        <v>Асистанс</v>
      </c>
      <c r="D57" s="70"/>
      <c r="F57" s="62"/>
      <c r="G57" s="61"/>
      <c r="H57" s="61"/>
      <c r="I57" s="74"/>
      <c r="J57" s="3">
        <f t="shared" si="19"/>
        <v>0</v>
      </c>
      <c r="K57" s="81">
        <f t="shared" si="16"/>
        <v>0</v>
      </c>
      <c r="M57" s="62"/>
      <c r="N57" s="61"/>
      <c r="O57" s="61"/>
      <c r="P57" s="74"/>
      <c r="Q57" s="3">
        <f t="shared" si="20"/>
        <v>0</v>
      </c>
      <c r="R57" s="81">
        <f t="shared" si="24"/>
        <v>0</v>
      </c>
      <c r="T57" s="62"/>
      <c r="U57" s="81">
        <f t="shared" si="21"/>
        <v>0</v>
      </c>
      <c r="W57" s="62"/>
      <c r="X57" s="81">
        <f t="shared" si="25"/>
        <v>0</v>
      </c>
    </row>
    <row r="58" spans="2:24" outlineLevel="1" x14ac:dyDescent="0.25">
      <c r="B58" s="105">
        <f t="shared" si="14"/>
        <v>18</v>
      </c>
      <c r="C58" s="42" t="str">
        <f t="shared" si="14"/>
        <v>Фінансові ризики</v>
      </c>
      <c r="D58" s="70"/>
      <c r="F58" s="62"/>
      <c r="G58" s="61"/>
      <c r="H58" s="61"/>
      <c r="I58" s="74"/>
      <c r="J58" s="3">
        <f t="shared" si="19"/>
        <v>0</v>
      </c>
      <c r="K58" s="81">
        <f t="shared" si="16"/>
        <v>0</v>
      </c>
      <c r="M58" s="62"/>
      <c r="N58" s="61"/>
      <c r="O58" s="61"/>
      <c r="P58" s="74"/>
      <c r="Q58" s="3">
        <f t="shared" si="20"/>
        <v>0</v>
      </c>
      <c r="R58" s="81">
        <f t="shared" si="24"/>
        <v>0</v>
      </c>
      <c r="T58" s="62"/>
      <c r="U58" s="81">
        <f t="shared" si="21"/>
        <v>0</v>
      </c>
      <c r="W58" s="62"/>
      <c r="X58" s="81">
        <f t="shared" si="25"/>
        <v>0</v>
      </c>
    </row>
    <row r="59" spans="2:24" ht="24.6" customHeight="1" outlineLevel="1" x14ac:dyDescent="0.25">
      <c r="B59" s="105">
        <f t="shared" si="14"/>
        <v>19</v>
      </c>
      <c r="C59" s="42" t="str">
        <f t="shared" si="14"/>
        <v>Ануїтети за договорами страхування іншого, ніж страхування життя, і пов’язані із зобов’язаннями страхування здоров’я</v>
      </c>
      <c r="D59" s="70"/>
      <c r="F59" s="62"/>
      <c r="G59" s="61"/>
      <c r="H59" s="61"/>
      <c r="I59" s="74"/>
      <c r="J59" s="3">
        <f t="shared" ref="J59" si="26">I59+F59+G59+H59</f>
        <v>0</v>
      </c>
      <c r="K59" s="81">
        <f t="shared" ref="K59" si="27">IFERROR(J59/D59,0)</f>
        <v>0</v>
      </c>
      <c r="M59" s="62"/>
      <c r="N59" s="61"/>
      <c r="O59" s="61"/>
      <c r="P59" s="74"/>
      <c r="Q59" s="3">
        <f t="shared" ref="Q59" si="28">P59+M59+N59+O59</f>
        <v>0</v>
      </c>
      <c r="R59" s="81">
        <f t="shared" si="24"/>
        <v>0</v>
      </c>
      <c r="T59" s="62"/>
      <c r="U59" s="81">
        <f t="shared" ref="U59" si="29">IFERROR(T59/Q59,0)</f>
        <v>0</v>
      </c>
      <c r="W59" s="62"/>
      <c r="X59" s="81">
        <f t="shared" si="25"/>
        <v>0</v>
      </c>
    </row>
    <row r="60" spans="2:24" ht="24.6" customHeight="1" outlineLevel="1" thickBot="1" x14ac:dyDescent="0.3">
      <c r="B60" s="106">
        <f t="shared" si="14"/>
        <v>20</v>
      </c>
      <c r="C60" s="107" t="str">
        <f t="shared" si="14"/>
        <v>Ануїтети за договорами страхування іншого, ніж страхування життя, і пов’язані з іншими зобов’язаннями</v>
      </c>
      <c r="D60" s="71"/>
      <c r="F60" s="67"/>
      <c r="G60" s="77"/>
      <c r="H60" s="77"/>
      <c r="I60" s="75"/>
      <c r="J60" s="82">
        <f>I60+F60+G60+H60</f>
        <v>0</v>
      </c>
      <c r="K60" s="83">
        <f>IFERROR(J60/D60,0)</f>
        <v>0</v>
      </c>
      <c r="M60" s="67"/>
      <c r="N60" s="77"/>
      <c r="O60" s="77"/>
      <c r="P60" s="75"/>
      <c r="Q60" s="82">
        <f>P60+M60+N60+O60</f>
        <v>0</v>
      </c>
      <c r="R60" s="83">
        <f t="shared" si="24"/>
        <v>0</v>
      </c>
      <c r="T60" s="67"/>
      <c r="U60" s="83">
        <f>IFERROR(T60/Q60,0)</f>
        <v>0</v>
      </c>
      <c r="W60" s="67"/>
      <c r="X60" s="83">
        <f t="shared" si="25"/>
        <v>0</v>
      </c>
    </row>
    <row r="61" spans="2:24" ht="22.8" customHeight="1" outlineLevel="1" thickBot="1" x14ac:dyDescent="0.3">
      <c r="B61" s="106"/>
      <c r="C61" s="107" t="str">
        <f>C28</f>
        <v>Інші лінії бізнесу (сумарно)</v>
      </c>
      <c r="D61" s="71"/>
      <c r="F61" s="67"/>
      <c r="G61" s="77"/>
      <c r="H61" s="77"/>
      <c r="I61" s="75"/>
      <c r="J61" s="82">
        <f>I61+F61+G61+H61</f>
        <v>0</v>
      </c>
      <c r="K61" s="83">
        <f>IFERROR(J61/D61,0)</f>
        <v>0</v>
      </c>
      <c r="M61" s="67"/>
      <c r="N61" s="77"/>
      <c r="O61" s="77"/>
      <c r="P61" s="75"/>
      <c r="Q61" s="82">
        <f>P61+M61+N61+O61</f>
        <v>0</v>
      </c>
      <c r="R61" s="83">
        <f t="shared" si="24"/>
        <v>0</v>
      </c>
      <c r="T61" s="67"/>
      <c r="U61" s="83">
        <f>IFERROR(T61/Q61,0)</f>
        <v>0</v>
      </c>
      <c r="W61" s="67"/>
      <c r="X61" s="83">
        <f t="shared" si="25"/>
        <v>0</v>
      </c>
    </row>
    <row r="62" spans="2:24" x14ac:dyDescent="0.25">
      <c r="B62" s="46"/>
      <c r="C62" s="5"/>
    </row>
    <row r="63" spans="2:24" ht="12" customHeight="1" x14ac:dyDescent="0.25">
      <c r="B63" s="179"/>
      <c r="C63" s="179"/>
      <c r="E63" s="179"/>
      <c r="F63" s="179"/>
      <c r="G63" s="179"/>
      <c r="H63" s="179"/>
      <c r="I63" s="179"/>
      <c r="M63" s="191"/>
    </row>
    <row r="64" spans="2:24" ht="22.95" customHeight="1" x14ac:dyDescent="0.25">
      <c r="B64" s="179"/>
      <c r="C64" s="179"/>
      <c r="E64" s="179"/>
      <c r="F64" s="179"/>
      <c r="G64" s="179"/>
      <c r="H64" s="179"/>
      <c r="I64" s="179"/>
      <c r="M64" s="191"/>
    </row>
    <row r="65" spans="2:13" ht="24.6" customHeight="1" x14ac:dyDescent="0.25">
      <c r="B65" s="179"/>
      <c r="C65" s="179"/>
      <c r="E65" s="179"/>
      <c r="F65" s="179"/>
      <c r="G65" s="179"/>
      <c r="H65" s="179"/>
      <c r="I65" s="179"/>
      <c r="M65" s="191"/>
    </row>
    <row r="66" spans="2:13" x14ac:dyDescent="0.25">
      <c r="B66" s="179"/>
      <c r="C66" s="179"/>
      <c r="E66" s="179"/>
      <c r="F66" s="179"/>
      <c r="G66" s="179"/>
      <c r="H66" s="179"/>
      <c r="I66" s="179"/>
    </row>
    <row r="67" spans="2:13" x14ac:dyDescent="0.25">
      <c r="B67" s="179"/>
      <c r="C67" s="179"/>
      <c r="E67" s="179"/>
      <c r="F67" s="179"/>
      <c r="G67" s="179"/>
      <c r="H67" s="179"/>
      <c r="I67" s="179"/>
    </row>
    <row r="68" spans="2:13" ht="23.4" customHeight="1" x14ac:dyDescent="0.25">
      <c r="B68" s="179"/>
      <c r="C68" s="179"/>
      <c r="E68" s="179"/>
      <c r="F68" s="179"/>
      <c r="G68" s="179"/>
      <c r="H68" s="179"/>
      <c r="I68" s="179"/>
    </row>
    <row r="69" spans="2:13" ht="23.4" customHeight="1" x14ac:dyDescent="0.25">
      <c r="B69" s="179"/>
      <c r="C69" s="179"/>
      <c r="E69" s="179"/>
      <c r="F69" s="179"/>
      <c r="G69" s="179"/>
      <c r="H69" s="179"/>
      <c r="I69" s="179"/>
    </row>
    <row r="70" spans="2:13" ht="22.95" customHeight="1" x14ac:dyDescent="0.25">
      <c r="B70" s="179"/>
      <c r="C70" s="179"/>
      <c r="E70" s="179"/>
      <c r="F70" s="179"/>
      <c r="G70" s="179"/>
      <c r="H70" s="179"/>
      <c r="I70" s="179"/>
    </row>
    <row r="71" spans="2:13" x14ac:dyDescent="0.25">
      <c r="B71" s="179"/>
      <c r="C71" s="179"/>
      <c r="E71" s="179"/>
      <c r="F71" s="179"/>
      <c r="G71" s="179"/>
      <c r="H71" s="179"/>
      <c r="I71" s="179"/>
    </row>
    <row r="72" spans="2:13" x14ac:dyDescent="0.25">
      <c r="B72" s="179"/>
      <c r="C72" s="179"/>
      <c r="E72" s="179"/>
      <c r="F72" s="179"/>
      <c r="G72" s="179"/>
      <c r="H72" s="179"/>
      <c r="I72" s="179"/>
    </row>
    <row r="73" spans="2:13" x14ac:dyDescent="0.25">
      <c r="B73" s="179"/>
      <c r="C73" s="179"/>
      <c r="E73" s="179"/>
      <c r="F73" s="179"/>
      <c r="G73" s="179"/>
      <c r="H73" s="179"/>
      <c r="I73" s="179"/>
    </row>
    <row r="74" spans="2:13" x14ac:dyDescent="0.25">
      <c r="B74" s="179"/>
      <c r="C74" s="179"/>
      <c r="E74" s="179"/>
      <c r="F74" s="179"/>
      <c r="G74" s="179"/>
      <c r="H74" s="179"/>
      <c r="I74" s="179"/>
    </row>
    <row r="75" spans="2:13" x14ac:dyDescent="0.25">
      <c r="C75" s="7"/>
    </row>
    <row r="76" spans="2:13" x14ac:dyDescent="0.25">
      <c r="C76" s="7"/>
    </row>
    <row r="77" spans="2:13" x14ac:dyDescent="0.25">
      <c r="C77" s="7"/>
    </row>
    <row r="78" spans="2:13" x14ac:dyDescent="0.25">
      <c r="C78" s="7"/>
    </row>
    <row r="79" spans="2:13" x14ac:dyDescent="0.25">
      <c r="C79" s="45"/>
    </row>
    <row r="80" spans="2:13" x14ac:dyDescent="0.25">
      <c r="C80" s="169"/>
    </row>
    <row r="81" spans="3:3" x14ac:dyDescent="0.25">
      <c r="C81" s="169"/>
    </row>
    <row r="82" spans="3:3" ht="24" customHeight="1" x14ac:dyDescent="0.25">
      <c r="C82" s="169"/>
    </row>
    <row r="83" spans="3:3" x14ac:dyDescent="0.25">
      <c r="C83" s="5"/>
    </row>
    <row r="84" spans="3:3" x14ac:dyDescent="0.25">
      <c r="C84" s="169"/>
    </row>
    <row r="85" spans="3:3" ht="25.2" customHeight="1" x14ac:dyDescent="0.25">
      <c r="C85" s="169"/>
    </row>
    <row r="86" spans="3:3" x14ac:dyDescent="0.25">
      <c r="C86" s="169"/>
    </row>
    <row r="87" spans="3:3" ht="22.2" customHeight="1" x14ac:dyDescent="0.25">
      <c r="C87" s="169"/>
    </row>
  </sheetData>
  <mergeCells count="15">
    <mergeCell ref="V1:X1"/>
    <mergeCell ref="B3:C5"/>
    <mergeCell ref="B32:D32"/>
    <mergeCell ref="B36:C38"/>
    <mergeCell ref="F36:J36"/>
    <mergeCell ref="M36:Q36"/>
    <mergeCell ref="W36:X36"/>
    <mergeCell ref="W3:X3"/>
    <mergeCell ref="M3:Q3"/>
    <mergeCell ref="F3:J3"/>
    <mergeCell ref="T3:U3"/>
    <mergeCell ref="T36:U36"/>
    <mergeCell ref="V33:X33"/>
    <mergeCell ref="C34:D34"/>
    <mergeCell ref="C1:D1"/>
  </mergeCells>
  <hyperlinks>
    <hyperlink ref="B2" location="'Line - Map'!A1" display="'Line - Map'!A1"/>
    <hyperlink ref="B35" location="'Line - Map'!A1" display="'Line - Map'!A1"/>
  </hyperlinks>
  <pageMargins left="1.1811023622047245" right="0.39370078740157483" top="0.39370078740157483" bottom="1.1811023622047245" header="0.31496062992125984" footer="0.31496062992125984"/>
  <pageSetup paperSize="9" scale="4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15"/>
  <sheetViews>
    <sheetView tabSelected="1" view="pageBreakPreview" zoomScale="60" zoomScaleNormal="85" workbookViewId="0">
      <selection activeCell="R15" sqref="R15"/>
    </sheetView>
  </sheetViews>
  <sheetFormatPr defaultColWidth="8.88671875" defaultRowHeight="12" x14ac:dyDescent="0.25"/>
  <cols>
    <col min="1" max="1" width="35.109375" style="178" customWidth="1"/>
    <col min="2" max="4" width="19.21875" style="178" customWidth="1"/>
    <col min="5" max="5" width="2.6640625" style="178" customWidth="1"/>
    <col min="6" max="8" width="19.21875" style="178" customWidth="1"/>
    <col min="9" max="9" width="3.109375" style="178" customWidth="1"/>
    <col min="10" max="12" width="19.21875" style="178" customWidth="1"/>
    <col min="13" max="13" width="3.109375" style="178" customWidth="1"/>
    <col min="14" max="16384" width="8.88671875" style="178"/>
  </cols>
  <sheetData>
    <row r="1" spans="1:13" ht="42" customHeight="1" x14ac:dyDescent="0.25">
      <c r="K1" s="1042" t="s">
        <v>811</v>
      </c>
      <c r="L1" s="1042"/>
    </row>
    <row r="2" spans="1:13" ht="42" customHeight="1" x14ac:dyDescent="0.25">
      <c r="A2" s="1115" t="s">
        <v>762</v>
      </c>
      <c r="B2" s="1115"/>
      <c r="C2" s="1115"/>
      <c r="E2" s="265"/>
      <c r="I2" s="265"/>
      <c r="M2" s="265"/>
    </row>
    <row r="3" spans="1:13" ht="17.399999999999999" customHeight="1" thickBot="1" x14ac:dyDescent="0.3">
      <c r="A3" s="654" t="s">
        <v>0</v>
      </c>
    </row>
    <row r="4" spans="1:13" s="318" customFormat="1" ht="21" customHeight="1" x14ac:dyDescent="0.3">
      <c r="A4" s="1024" t="s">
        <v>747</v>
      </c>
      <c r="B4" s="1044" t="str">
        <f>+'15_IND'!F4</f>
        <v>наступний рік</v>
      </c>
      <c r="C4" s="1097"/>
      <c r="D4" s="1045"/>
      <c r="E4" s="594"/>
      <c r="F4" s="1044" t="str">
        <f>+'15_IND'!H4</f>
        <v>Рік +2</v>
      </c>
      <c r="G4" s="1097"/>
      <c r="H4" s="1045"/>
      <c r="I4" s="594"/>
      <c r="J4" s="1044" t="str">
        <f>+'15_IND'!J4</f>
        <v>Рік+ 3</v>
      </c>
      <c r="K4" s="1097"/>
      <c r="L4" s="1045"/>
      <c r="M4" s="594"/>
    </row>
    <row r="5" spans="1:13" s="318" customFormat="1" ht="21" customHeight="1" x14ac:dyDescent="0.3">
      <c r="A5" s="1043"/>
      <c r="B5" s="1123">
        <v>44926</v>
      </c>
      <c r="C5" s="1124"/>
      <c r="D5" s="1125"/>
      <c r="E5" s="594"/>
      <c r="F5" s="1123">
        <v>44926</v>
      </c>
      <c r="G5" s="1124"/>
      <c r="H5" s="1125"/>
      <c r="I5" s="594"/>
      <c r="J5" s="1123">
        <v>44926</v>
      </c>
      <c r="K5" s="1124"/>
      <c r="L5" s="1125"/>
      <c r="M5" s="594"/>
    </row>
    <row r="6" spans="1:13" s="318" customFormat="1" ht="41.4" customHeight="1" thickBot="1" x14ac:dyDescent="0.35">
      <c r="A6" s="1043"/>
      <c r="B6" s="903" t="s">
        <v>78</v>
      </c>
      <c r="C6" s="904" t="s">
        <v>79</v>
      </c>
      <c r="D6" s="905" t="s">
        <v>367</v>
      </c>
      <c r="E6" s="594"/>
      <c r="F6" s="903" t="s">
        <v>78</v>
      </c>
      <c r="G6" s="904" t="s">
        <v>79</v>
      </c>
      <c r="H6" s="905" t="s">
        <v>367</v>
      </c>
      <c r="I6" s="594"/>
      <c r="J6" s="903" t="s">
        <v>78</v>
      </c>
      <c r="K6" s="904" t="s">
        <v>79</v>
      </c>
      <c r="L6" s="905" t="s">
        <v>367</v>
      </c>
      <c r="M6" s="594"/>
    </row>
    <row r="7" spans="1:13" x14ac:dyDescent="0.25">
      <c r="A7" s="768">
        <v>1</v>
      </c>
      <c r="B7" s="198">
        <v>2</v>
      </c>
      <c r="C7" s="563">
        <v>3</v>
      </c>
      <c r="D7" s="770" t="s">
        <v>454</v>
      </c>
      <c r="E7" s="169"/>
      <c r="F7" s="198">
        <v>5</v>
      </c>
      <c r="G7" s="563">
        <v>6</v>
      </c>
      <c r="H7" s="770" t="s">
        <v>455</v>
      </c>
      <c r="I7" s="169"/>
      <c r="J7" s="369">
        <v>8</v>
      </c>
      <c r="K7" s="370">
        <v>9</v>
      </c>
      <c r="L7" s="771" t="s">
        <v>456</v>
      </c>
      <c r="M7" s="169"/>
    </row>
    <row r="8" spans="1:13" ht="43.2" customHeight="1" x14ac:dyDescent="0.25">
      <c r="A8" s="333" t="s">
        <v>361</v>
      </c>
      <c r="B8" s="769">
        <f>'15_IND'!F8</f>
        <v>0</v>
      </c>
      <c r="C8" s="493">
        <f>'18_Сapital_worst'!D33</f>
        <v>0</v>
      </c>
      <c r="D8" s="334">
        <f>+C8-B8</f>
        <v>0</v>
      </c>
      <c r="F8" s="769">
        <f>'15_IND'!H8</f>
        <v>0</v>
      </c>
      <c r="G8" s="493">
        <f>'18_Сapital_worst'!I33</f>
        <v>0</v>
      </c>
      <c r="H8" s="334">
        <f>+G8-F8</f>
        <v>0</v>
      </c>
      <c r="J8" s="769">
        <f>'15_IND'!J8</f>
        <v>0</v>
      </c>
      <c r="K8" s="493">
        <f>'18_Сapital_worst'!N33</f>
        <v>0</v>
      </c>
      <c r="L8" s="334">
        <f>+K8-J8</f>
        <v>0</v>
      </c>
    </row>
    <row r="9" spans="1:13" ht="43.2" customHeight="1" x14ac:dyDescent="0.25">
      <c r="A9" s="662" t="s">
        <v>726</v>
      </c>
      <c r="B9" s="335">
        <f>'15_IND'!F9</f>
        <v>0</v>
      </c>
      <c r="C9" s="491">
        <f>'21_SCR+MCR_worst'!D22</f>
        <v>0</v>
      </c>
      <c r="D9" s="336">
        <f>+C9-B9</f>
        <v>0</v>
      </c>
      <c r="E9" s="181"/>
      <c r="F9" s="335">
        <f>'15_IND'!H9</f>
        <v>0</v>
      </c>
      <c r="G9" s="491">
        <f>'21_SCR+MCR_worst'!H22</f>
        <v>0</v>
      </c>
      <c r="H9" s="336">
        <f>+G9-F9</f>
        <v>0</v>
      </c>
      <c r="I9" s="181"/>
      <c r="J9" s="335">
        <f>'15_IND'!J9</f>
        <v>0</v>
      </c>
      <c r="K9" s="491">
        <f>'21_SCR+MCR_worst'!L22</f>
        <v>0</v>
      </c>
      <c r="L9" s="336">
        <f>+K9-J9</f>
        <v>0</v>
      </c>
      <c r="M9" s="181"/>
    </row>
    <row r="10" spans="1:13" ht="43.2" customHeight="1" x14ac:dyDescent="0.25">
      <c r="A10" s="337" t="s">
        <v>362</v>
      </c>
      <c r="B10" s="335">
        <f>+B8-B9</f>
        <v>0</v>
      </c>
      <c r="C10" s="491">
        <f>+C8-C9</f>
        <v>0</v>
      </c>
      <c r="D10" s="336">
        <f>+D8-D9</f>
        <v>0</v>
      </c>
      <c r="E10" s="181"/>
      <c r="F10" s="335">
        <f>+F8-F9</f>
        <v>0</v>
      </c>
      <c r="G10" s="491">
        <f>+G8-G9</f>
        <v>0</v>
      </c>
      <c r="H10" s="336">
        <f>+H8-H9</f>
        <v>0</v>
      </c>
      <c r="I10" s="181"/>
      <c r="J10" s="335">
        <f>+J8-J9</f>
        <v>0</v>
      </c>
      <c r="K10" s="491">
        <f>+K8-K9</f>
        <v>0</v>
      </c>
      <c r="L10" s="336">
        <f>+L8-L9</f>
        <v>0</v>
      </c>
      <c r="M10" s="181"/>
    </row>
    <row r="11" spans="1:13" ht="43.2" customHeight="1" thickBot="1" x14ac:dyDescent="0.3">
      <c r="A11" s="338" t="s">
        <v>363</v>
      </c>
      <c r="B11" s="341">
        <f>IFERROR(+B8/B9-1,0)</f>
        <v>0</v>
      </c>
      <c r="C11" s="492">
        <f>IFERROR(+C8/C9-1,0)</f>
        <v>0</v>
      </c>
      <c r="D11" s="339">
        <f>+D9-D10</f>
        <v>0</v>
      </c>
      <c r="E11" s="181"/>
      <c r="F11" s="341">
        <f>IFERROR(+F8/F9-1,0)</f>
        <v>0</v>
      </c>
      <c r="G11" s="492">
        <f>IFERROR(+G8/G9-1,0)</f>
        <v>0</v>
      </c>
      <c r="H11" s="339">
        <f>+H9-H10</f>
        <v>0</v>
      </c>
      <c r="I11" s="181"/>
      <c r="J11" s="341">
        <f>IFERROR(+J8/J9-1,0)</f>
        <v>0</v>
      </c>
      <c r="K11" s="492">
        <f>IFERROR(+K8/K9-1,0)</f>
        <v>0</v>
      </c>
      <c r="L11" s="339">
        <f>+L9-L10</f>
        <v>0</v>
      </c>
      <c r="M11" s="181"/>
    </row>
    <row r="12" spans="1:13" ht="43.2" customHeight="1" x14ac:dyDescent="0.25">
      <c r="A12" s="340" t="s">
        <v>364</v>
      </c>
      <c r="B12" s="335">
        <f>'15_IND'!F12</f>
        <v>0</v>
      </c>
      <c r="C12" s="491">
        <f>'18_Сapital_worst'!D37</f>
        <v>0</v>
      </c>
      <c r="D12" s="336">
        <f>+C12-B12</f>
        <v>0</v>
      </c>
      <c r="E12" s="181"/>
      <c r="F12" s="335">
        <f>'15_IND'!H12</f>
        <v>0</v>
      </c>
      <c r="G12" s="491">
        <f>'18_Сapital_worst'!I37</f>
        <v>0</v>
      </c>
      <c r="H12" s="336">
        <f>+G12-F12</f>
        <v>0</v>
      </c>
      <c r="I12" s="181"/>
      <c r="J12" s="335">
        <f>'15_IND'!J12</f>
        <v>0</v>
      </c>
      <c r="K12" s="491">
        <f>'18_Сapital_worst'!N37</f>
        <v>0</v>
      </c>
      <c r="L12" s="336">
        <f>+K12-J12</f>
        <v>0</v>
      </c>
      <c r="M12" s="181"/>
    </row>
    <row r="13" spans="1:13" ht="43.2" customHeight="1" x14ac:dyDescent="0.25">
      <c r="A13" s="663" t="s">
        <v>727</v>
      </c>
      <c r="B13" s="335">
        <f>'15_IND'!F13</f>
        <v>0</v>
      </c>
      <c r="C13" s="491">
        <f>'21_SCR+MCR_worst'!D22</f>
        <v>0</v>
      </c>
      <c r="D13" s="336">
        <f>+C13-B13</f>
        <v>0</v>
      </c>
      <c r="E13" s="181"/>
      <c r="F13" s="335">
        <f>'15_IND'!H13</f>
        <v>0</v>
      </c>
      <c r="G13" s="491">
        <f>'21_SCR+MCR_worst'!H22</f>
        <v>0</v>
      </c>
      <c r="H13" s="336">
        <f>+G13-F13</f>
        <v>0</v>
      </c>
      <c r="I13" s="181"/>
      <c r="J13" s="335">
        <f>'15_IND'!J13</f>
        <v>0</v>
      </c>
      <c r="K13" s="491">
        <f>'21_SCR+MCR_worst'!L22</f>
        <v>0</v>
      </c>
      <c r="L13" s="336">
        <f>+K13-J13</f>
        <v>0</v>
      </c>
      <c r="M13" s="181"/>
    </row>
    <row r="14" spans="1:13" ht="43.2" customHeight="1" x14ac:dyDescent="0.25">
      <c r="A14" s="337" t="s">
        <v>365</v>
      </c>
      <c r="B14" s="335">
        <f>+B12-B13</f>
        <v>0</v>
      </c>
      <c r="C14" s="491">
        <f>+C12-C13</f>
        <v>0</v>
      </c>
      <c r="D14" s="336">
        <f>+D12-D13</f>
        <v>0</v>
      </c>
      <c r="E14" s="181"/>
      <c r="F14" s="335">
        <f>+F12-F13</f>
        <v>0</v>
      </c>
      <c r="G14" s="491">
        <f>+G12-G13</f>
        <v>0</v>
      </c>
      <c r="H14" s="336">
        <f>+H12-H13</f>
        <v>0</v>
      </c>
      <c r="I14" s="181"/>
      <c r="J14" s="335">
        <f>+J12-J13</f>
        <v>0</v>
      </c>
      <c r="K14" s="491">
        <f>+K12-K13</f>
        <v>0</v>
      </c>
      <c r="L14" s="336">
        <f>+L12-L13</f>
        <v>0</v>
      </c>
      <c r="M14" s="181"/>
    </row>
    <row r="15" spans="1:13" ht="43.2" customHeight="1" thickBot="1" x14ac:dyDescent="0.3">
      <c r="A15" s="338" t="s">
        <v>366</v>
      </c>
      <c r="B15" s="341">
        <f>IFERROR(+B12/B13-1,0)</f>
        <v>0</v>
      </c>
      <c r="C15" s="492">
        <f>IFERROR(+C12/C13-1,0)</f>
        <v>0</v>
      </c>
      <c r="D15" s="342">
        <f>+D13-D14</f>
        <v>0</v>
      </c>
      <c r="E15" s="181"/>
      <c r="F15" s="341">
        <f>IFERROR(+F12/F13-1,0)</f>
        <v>0</v>
      </c>
      <c r="G15" s="492">
        <f>IFERROR(+G12/G13-1,0)</f>
        <v>0</v>
      </c>
      <c r="H15" s="342">
        <f>+H13-H14</f>
        <v>0</v>
      </c>
      <c r="I15" s="181"/>
      <c r="J15" s="341">
        <f>IFERROR(+J12/J13-1,0)</f>
        <v>0</v>
      </c>
      <c r="K15" s="492">
        <f>IFERROR(+K12/K13-1,0)</f>
        <v>0</v>
      </c>
      <c r="L15" s="342">
        <f>+L13-L14</f>
        <v>0</v>
      </c>
      <c r="M15" s="181"/>
    </row>
  </sheetData>
  <mergeCells count="9">
    <mergeCell ref="A2:C2"/>
    <mergeCell ref="K1:L1"/>
    <mergeCell ref="J4:L4"/>
    <mergeCell ref="J5:L5"/>
    <mergeCell ref="A4:A6"/>
    <mergeCell ref="B4:D4"/>
    <mergeCell ref="B5:D5"/>
    <mergeCell ref="F4:H4"/>
    <mergeCell ref="F5:H5"/>
  </mergeCells>
  <pageMargins left="1.1811023622047245" right="0.39370078740157483" top="0.39370078740157483" bottom="1.1811023622047245" header="0.31496062992125984" footer="0.31496062992125984"/>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outlinePr summaryBelow="0"/>
  </sheetPr>
  <dimension ref="A1:S104"/>
  <sheetViews>
    <sheetView view="pageBreakPreview" topLeftCell="B76" zoomScale="60" zoomScaleNormal="85" workbookViewId="0">
      <selection activeCell="N5" sqref="N5"/>
    </sheetView>
  </sheetViews>
  <sheetFormatPr defaultRowHeight="14.4" outlineLevelRow="1" outlineLevelCol="1" x14ac:dyDescent="0.3"/>
  <cols>
    <col min="1" max="1" width="0" hidden="1" customWidth="1" outlineLevel="1"/>
    <col min="2" max="2" width="5.5546875" customWidth="1" collapsed="1"/>
    <col min="3" max="3" width="62.88671875" customWidth="1"/>
    <col min="4" max="4" width="14.6640625" customWidth="1"/>
    <col min="5" max="5" width="2.109375" customWidth="1"/>
    <col min="6" max="10" width="10.6640625" customWidth="1"/>
    <col min="11" max="11" width="15.44140625" customWidth="1"/>
    <col min="12" max="12" width="2.109375" customWidth="1"/>
    <col min="17" max="17" width="13.33203125" customWidth="1"/>
    <col min="18" max="18" width="15.21875" customWidth="1"/>
    <col min="19" max="19" width="3.109375" customWidth="1"/>
  </cols>
  <sheetData>
    <row r="1" spans="1:19" ht="38.4" customHeight="1" x14ac:dyDescent="0.3">
      <c r="P1" s="970" t="s">
        <v>811</v>
      </c>
      <c r="Q1" s="970"/>
      <c r="R1" s="970"/>
    </row>
    <row r="2" spans="1:19" s="178" customFormat="1" ht="36.6" customHeight="1" x14ac:dyDescent="0.25">
      <c r="A2" s="57" t="s">
        <v>393</v>
      </c>
      <c r="C2" s="982" t="s">
        <v>681</v>
      </c>
      <c r="D2" s="982"/>
      <c r="E2" s="982"/>
      <c r="F2" s="982"/>
      <c r="J2" s="179"/>
      <c r="K2" s="180"/>
      <c r="R2" s="180"/>
    </row>
    <row r="3" spans="1:19" s="178" customFormat="1" ht="12.6" thickBot="1" x14ac:dyDescent="0.3">
      <c r="B3" s="167" t="s">
        <v>158</v>
      </c>
      <c r="C3" s="181" t="s">
        <v>0</v>
      </c>
      <c r="D3" s="179"/>
      <c r="J3" s="179"/>
      <c r="K3" s="180"/>
      <c r="R3" s="180"/>
    </row>
    <row r="4" spans="1:19" s="318" customFormat="1" ht="40.200000000000003" customHeight="1" x14ac:dyDescent="0.3">
      <c r="B4" s="971" t="s">
        <v>394</v>
      </c>
      <c r="C4" s="972"/>
      <c r="D4" s="702" t="s">
        <v>516</v>
      </c>
      <c r="F4" s="997" t="s">
        <v>160</v>
      </c>
      <c r="G4" s="998"/>
      <c r="H4" s="998"/>
      <c r="I4" s="998"/>
      <c r="J4" s="998"/>
      <c r="K4" s="920"/>
      <c r="M4" s="997" t="s">
        <v>10</v>
      </c>
      <c r="N4" s="998"/>
      <c r="O4" s="998"/>
      <c r="P4" s="998"/>
      <c r="Q4" s="998"/>
      <c r="R4" s="920"/>
    </row>
    <row r="5" spans="1:19" s="594" customFormat="1" ht="28.8" customHeight="1" x14ac:dyDescent="0.3">
      <c r="B5" s="973"/>
      <c r="C5" s="974"/>
      <c r="D5" s="919" t="s">
        <v>6</v>
      </c>
      <c r="F5" s="824" t="s">
        <v>1</v>
      </c>
      <c r="G5" s="880" t="s">
        <v>2</v>
      </c>
      <c r="H5" s="879" t="s">
        <v>3</v>
      </c>
      <c r="I5" s="880" t="s">
        <v>4</v>
      </c>
      <c r="J5" s="909" t="s">
        <v>6</v>
      </c>
      <c r="K5" s="109" t="s">
        <v>14</v>
      </c>
      <c r="M5" s="824" t="s">
        <v>1</v>
      </c>
      <c r="N5" s="880" t="s">
        <v>2</v>
      </c>
      <c r="O5" s="880" t="s">
        <v>3</v>
      </c>
      <c r="P5" s="880" t="s">
        <v>4</v>
      </c>
      <c r="Q5" s="880" t="s">
        <v>6</v>
      </c>
      <c r="R5" s="109" t="s">
        <v>14</v>
      </c>
    </row>
    <row r="6" spans="1:19" s="594" customFormat="1" ht="19.2" customHeight="1" thickBot="1" x14ac:dyDescent="0.35">
      <c r="B6" s="975"/>
      <c r="C6" s="976"/>
      <c r="D6" s="908" t="s">
        <v>5</v>
      </c>
      <c r="F6" s="824" t="s">
        <v>8</v>
      </c>
      <c r="G6" s="880" t="s">
        <v>8</v>
      </c>
      <c r="H6" s="879" t="s">
        <v>8</v>
      </c>
      <c r="I6" s="880" t="s">
        <v>9</v>
      </c>
      <c r="J6" s="909" t="s">
        <v>9</v>
      </c>
      <c r="K6" s="910" t="s">
        <v>15</v>
      </c>
      <c r="M6" s="824" t="s">
        <v>13</v>
      </c>
      <c r="N6" s="880" t="s">
        <v>13</v>
      </c>
      <c r="O6" s="880" t="s">
        <v>13</v>
      </c>
      <c r="P6" s="880" t="s">
        <v>13</v>
      </c>
      <c r="Q6" s="880" t="s">
        <v>13</v>
      </c>
      <c r="R6" s="910" t="s">
        <v>15</v>
      </c>
    </row>
    <row r="7" spans="1:19" s="169" customFormat="1" ht="12.6" thickBot="1" x14ac:dyDescent="0.3">
      <c r="B7" s="727">
        <v>1</v>
      </c>
      <c r="C7" s="728">
        <v>2</v>
      </c>
      <c r="D7" s="729">
        <v>3</v>
      </c>
      <c r="F7" s="170">
        <v>4</v>
      </c>
      <c r="G7" s="171">
        <v>5</v>
      </c>
      <c r="H7" s="172">
        <v>6</v>
      </c>
      <c r="I7" s="171">
        <v>7</v>
      </c>
      <c r="J7" s="171" t="s">
        <v>92</v>
      </c>
      <c r="K7" s="241" t="s">
        <v>93</v>
      </c>
      <c r="M7" s="51">
        <v>10</v>
      </c>
      <c r="N7" s="171">
        <v>11</v>
      </c>
      <c r="O7" s="171">
        <v>12</v>
      </c>
      <c r="P7" s="171">
        <v>13</v>
      </c>
      <c r="Q7" s="171" t="s">
        <v>94</v>
      </c>
      <c r="R7" s="241" t="s">
        <v>95</v>
      </c>
    </row>
    <row r="8" spans="1:19" s="178" customFormat="1" ht="12" x14ac:dyDescent="0.25">
      <c r="B8" s="712"/>
      <c r="C8" s="713" t="s">
        <v>650</v>
      </c>
      <c r="D8" s="714">
        <f>SUM(D9:D18)</f>
        <v>0</v>
      </c>
      <c r="F8" s="25">
        <f>SUM(F9:F18)</f>
        <v>0</v>
      </c>
      <c r="G8" s="23">
        <f>SUM(G9:G18)</f>
        <v>0</v>
      </c>
      <c r="H8" s="23">
        <f>SUM(H9:H18)</f>
        <v>0</v>
      </c>
      <c r="I8" s="48">
        <f>SUM(I9:I18)</f>
        <v>0</v>
      </c>
      <c r="J8" s="23">
        <f>SUM(J9:J18)</f>
        <v>0</v>
      </c>
      <c r="K8" s="38">
        <f t="shared" ref="K8:K18" si="0">IFERROR(J8/D8,0)</f>
        <v>0</v>
      </c>
      <c r="M8" s="25">
        <f>SUM(M9:M18)</f>
        <v>0</v>
      </c>
      <c r="N8" s="23">
        <f>SUM(N9:N18)</f>
        <v>0</v>
      </c>
      <c r="O8" s="23">
        <f>SUM(O9:O18)</f>
        <v>0</v>
      </c>
      <c r="P8" s="48">
        <f>SUM(P9:P18)</f>
        <v>0</v>
      </c>
      <c r="Q8" s="23">
        <f>SUM(Q9:Q18)</f>
        <v>0</v>
      </c>
      <c r="R8" s="38">
        <f t="shared" ref="R8:R18" si="1">IFERROR(Q8/J8,0)</f>
        <v>0</v>
      </c>
      <c r="S8" s="169"/>
    </row>
    <row r="9" spans="1:19" s="178" customFormat="1" ht="16.8" customHeight="1" outlineLevel="1" x14ac:dyDescent="0.25">
      <c r="B9" s="105" t="s">
        <v>373</v>
      </c>
      <c r="C9" s="42" t="s">
        <v>374</v>
      </c>
      <c r="D9" s="70"/>
      <c r="F9" s="62"/>
      <c r="G9" s="61"/>
      <c r="H9" s="61"/>
      <c r="I9" s="74"/>
      <c r="J9" s="3">
        <f t="shared" ref="J9:J18" si="2">I9+F9+G9+H9</f>
        <v>0</v>
      </c>
      <c r="K9" s="81">
        <f t="shared" si="0"/>
        <v>0</v>
      </c>
      <c r="M9" s="62"/>
      <c r="N9" s="61"/>
      <c r="O9" s="61"/>
      <c r="P9" s="74"/>
      <c r="Q9" s="3">
        <f t="shared" ref="Q9:Q18" si="3">P9+M9+N9+O9</f>
        <v>0</v>
      </c>
      <c r="R9" s="81">
        <f t="shared" si="1"/>
        <v>0</v>
      </c>
    </row>
    <row r="10" spans="1:19" s="178" customFormat="1" ht="16.8" customHeight="1" outlineLevel="1" x14ac:dyDescent="0.25">
      <c r="B10" s="105" t="s">
        <v>375</v>
      </c>
      <c r="C10" s="42" t="s">
        <v>376</v>
      </c>
      <c r="D10" s="70"/>
      <c r="F10" s="62"/>
      <c r="G10" s="61"/>
      <c r="H10" s="61"/>
      <c r="I10" s="74"/>
      <c r="J10" s="3">
        <f t="shared" si="2"/>
        <v>0</v>
      </c>
      <c r="K10" s="81">
        <f t="shared" si="0"/>
        <v>0</v>
      </c>
      <c r="M10" s="62"/>
      <c r="N10" s="61"/>
      <c r="O10" s="61"/>
      <c r="P10" s="74"/>
      <c r="Q10" s="3">
        <f t="shared" si="3"/>
        <v>0</v>
      </c>
      <c r="R10" s="81">
        <f t="shared" si="1"/>
        <v>0</v>
      </c>
    </row>
    <row r="11" spans="1:19" s="178" customFormat="1" ht="16.8" customHeight="1" outlineLevel="1" x14ac:dyDescent="0.25">
      <c r="B11" s="105" t="s">
        <v>377</v>
      </c>
      <c r="C11" s="42" t="s">
        <v>378</v>
      </c>
      <c r="D11" s="70"/>
      <c r="F11" s="62"/>
      <c r="G11" s="61"/>
      <c r="H11" s="61"/>
      <c r="I11" s="74"/>
      <c r="J11" s="3">
        <f t="shared" si="2"/>
        <v>0</v>
      </c>
      <c r="K11" s="81">
        <f t="shared" si="0"/>
        <v>0</v>
      </c>
      <c r="M11" s="62"/>
      <c r="N11" s="61"/>
      <c r="O11" s="61"/>
      <c r="P11" s="74"/>
      <c r="Q11" s="3">
        <f t="shared" si="3"/>
        <v>0</v>
      </c>
      <c r="R11" s="81">
        <f t="shared" si="1"/>
        <v>0</v>
      </c>
    </row>
    <row r="12" spans="1:19" s="178" customFormat="1" ht="16.8" customHeight="1" outlineLevel="1" x14ac:dyDescent="0.25">
      <c r="B12" s="105" t="s">
        <v>379</v>
      </c>
      <c r="C12" s="42" t="s">
        <v>380</v>
      </c>
      <c r="D12" s="70"/>
      <c r="F12" s="62"/>
      <c r="G12" s="61"/>
      <c r="H12" s="61"/>
      <c r="I12" s="74"/>
      <c r="J12" s="3">
        <f t="shared" si="2"/>
        <v>0</v>
      </c>
      <c r="K12" s="81">
        <f t="shared" si="0"/>
        <v>0</v>
      </c>
      <c r="M12" s="62"/>
      <c r="N12" s="61"/>
      <c r="O12" s="61"/>
      <c r="P12" s="74"/>
      <c r="Q12" s="3">
        <f t="shared" si="3"/>
        <v>0</v>
      </c>
      <c r="R12" s="81">
        <f t="shared" si="1"/>
        <v>0</v>
      </c>
    </row>
    <row r="13" spans="1:19" s="178" customFormat="1" ht="16.8" customHeight="1" outlineLevel="1" x14ac:dyDescent="0.25">
      <c r="B13" s="105" t="s">
        <v>381</v>
      </c>
      <c r="C13" s="42" t="s">
        <v>781</v>
      </c>
      <c r="D13" s="70"/>
      <c r="F13" s="62"/>
      <c r="G13" s="61"/>
      <c r="H13" s="61"/>
      <c r="I13" s="74"/>
      <c r="J13" s="3">
        <f t="shared" si="2"/>
        <v>0</v>
      </c>
      <c r="K13" s="81">
        <f t="shared" si="0"/>
        <v>0</v>
      </c>
      <c r="M13" s="62"/>
      <c r="N13" s="61"/>
      <c r="O13" s="61"/>
      <c r="P13" s="74"/>
      <c r="Q13" s="3">
        <f t="shared" si="3"/>
        <v>0</v>
      </c>
      <c r="R13" s="81">
        <f t="shared" si="1"/>
        <v>0</v>
      </c>
    </row>
    <row r="14" spans="1:19" ht="16.8" customHeight="1" outlineLevel="1" x14ac:dyDescent="0.3">
      <c r="B14" s="105" t="s">
        <v>383</v>
      </c>
      <c r="C14" s="42" t="s">
        <v>384</v>
      </c>
      <c r="D14" s="70"/>
      <c r="E14" s="178"/>
      <c r="F14" s="62"/>
      <c r="G14" s="61"/>
      <c r="H14" s="61"/>
      <c r="I14" s="74"/>
      <c r="J14" s="3">
        <f t="shared" si="2"/>
        <v>0</v>
      </c>
      <c r="K14" s="81">
        <f t="shared" si="0"/>
        <v>0</v>
      </c>
      <c r="L14" s="178"/>
      <c r="M14" s="62"/>
      <c r="N14" s="61"/>
      <c r="O14" s="61"/>
      <c r="P14" s="74"/>
      <c r="Q14" s="3">
        <f t="shared" si="3"/>
        <v>0</v>
      </c>
      <c r="R14" s="81">
        <f t="shared" si="1"/>
        <v>0</v>
      </c>
      <c r="S14" s="178"/>
    </row>
    <row r="15" spans="1:19" ht="16.8" customHeight="1" outlineLevel="1" x14ac:dyDescent="0.3">
      <c r="B15" s="105" t="s">
        <v>385</v>
      </c>
      <c r="C15" s="42" t="s">
        <v>386</v>
      </c>
      <c r="D15" s="70"/>
      <c r="E15" s="178"/>
      <c r="F15" s="62"/>
      <c r="G15" s="61"/>
      <c r="H15" s="61"/>
      <c r="I15" s="74"/>
      <c r="J15" s="3">
        <f t="shared" si="2"/>
        <v>0</v>
      </c>
      <c r="K15" s="81">
        <f t="shared" si="0"/>
        <v>0</v>
      </c>
      <c r="L15" s="178"/>
      <c r="M15" s="62"/>
      <c r="N15" s="61"/>
      <c r="O15" s="61"/>
      <c r="P15" s="74"/>
      <c r="Q15" s="3">
        <f t="shared" si="3"/>
        <v>0</v>
      </c>
      <c r="R15" s="81">
        <f t="shared" si="1"/>
        <v>0</v>
      </c>
      <c r="S15" s="178"/>
    </row>
    <row r="16" spans="1:19" ht="16.8" customHeight="1" outlineLevel="1" x14ac:dyDescent="0.3">
      <c r="B16" s="105" t="s">
        <v>387</v>
      </c>
      <c r="C16" s="42" t="s">
        <v>388</v>
      </c>
      <c r="D16" s="70"/>
      <c r="E16" s="178"/>
      <c r="F16" s="62"/>
      <c r="G16" s="61"/>
      <c r="H16" s="61"/>
      <c r="I16" s="74"/>
      <c r="J16" s="3">
        <f t="shared" si="2"/>
        <v>0</v>
      </c>
      <c r="K16" s="81">
        <f t="shared" si="0"/>
        <v>0</v>
      </c>
      <c r="L16" s="178"/>
      <c r="M16" s="62"/>
      <c r="N16" s="61"/>
      <c r="O16" s="61"/>
      <c r="P16" s="74"/>
      <c r="Q16" s="3">
        <f t="shared" si="3"/>
        <v>0</v>
      </c>
      <c r="R16" s="81">
        <f t="shared" si="1"/>
        <v>0</v>
      </c>
      <c r="S16" s="178"/>
    </row>
    <row r="17" spans="2:19" ht="16.8" customHeight="1" outlineLevel="1" x14ac:dyDescent="0.3">
      <c r="B17" s="105" t="s">
        <v>389</v>
      </c>
      <c r="C17" s="42" t="s">
        <v>390</v>
      </c>
      <c r="D17" s="70"/>
      <c r="E17" s="178"/>
      <c r="F17" s="62"/>
      <c r="G17" s="61"/>
      <c r="H17" s="61"/>
      <c r="I17" s="74"/>
      <c r="J17" s="3">
        <f t="shared" si="2"/>
        <v>0</v>
      </c>
      <c r="K17" s="81">
        <f t="shared" si="0"/>
        <v>0</v>
      </c>
      <c r="L17" s="178"/>
      <c r="M17" s="62"/>
      <c r="N17" s="61"/>
      <c r="O17" s="61"/>
      <c r="P17" s="74"/>
      <c r="Q17" s="3">
        <f t="shared" si="3"/>
        <v>0</v>
      </c>
      <c r="R17" s="81">
        <f t="shared" si="1"/>
        <v>0</v>
      </c>
      <c r="S17" s="178"/>
    </row>
    <row r="18" spans="2:19" ht="16.8" customHeight="1" outlineLevel="1" thickBot="1" x14ac:dyDescent="0.35">
      <c r="B18" s="106" t="s">
        <v>391</v>
      </c>
      <c r="C18" s="107" t="s">
        <v>392</v>
      </c>
      <c r="D18" s="71"/>
      <c r="E18" s="178"/>
      <c r="F18" s="67"/>
      <c r="G18" s="77"/>
      <c r="H18" s="77"/>
      <c r="I18" s="75"/>
      <c r="J18" s="82">
        <f t="shared" si="2"/>
        <v>0</v>
      </c>
      <c r="K18" s="83">
        <f t="shared" si="0"/>
        <v>0</v>
      </c>
      <c r="L18" s="178"/>
      <c r="M18" s="67"/>
      <c r="N18" s="77"/>
      <c r="O18" s="77"/>
      <c r="P18" s="75"/>
      <c r="Q18" s="82">
        <f t="shared" si="3"/>
        <v>0</v>
      </c>
      <c r="R18" s="83">
        <f t="shared" si="1"/>
        <v>0</v>
      </c>
      <c r="S18" s="178"/>
    </row>
    <row r="19" spans="2:19" s="350" customFormat="1" ht="13.2" customHeight="1" x14ac:dyDescent="0.25">
      <c r="D19" s="351" t="str">
        <f>IF(D8&lt;&gt;'1_Prem'!D7, "ПОМИЛКА, сума не відповідає підсумку 1_Prem"," ")</f>
        <v xml:space="preserve"> </v>
      </c>
      <c r="F19" s="350" t="str">
        <f>IF(F8&lt;&gt;'1_Prem'!F7, "ПОМИЛКА, сума не відповідає підсумку 1_Prem"," ")</f>
        <v xml:space="preserve"> </v>
      </c>
      <c r="G19" s="350" t="str">
        <f>IF(G8&lt;&gt;'1_Prem'!G7, "ПОМИЛКА, сума не відповідає підсумку 1_Prem"," ")</f>
        <v xml:space="preserve"> </v>
      </c>
      <c r="H19" s="350" t="str">
        <f>IF(H8&lt;&gt;'1_Prem'!H7, "ПОМИЛКА, сума не відповідає підсумку 1_Prem"," ")</f>
        <v xml:space="preserve"> </v>
      </c>
      <c r="I19" s="350" t="str">
        <f>IF(I8&lt;&gt;'1_Prem'!I7, "ПОМИЛКА, сума не відповідає підсумку 1_Prem"," ")</f>
        <v xml:space="preserve"> </v>
      </c>
      <c r="J19" s="350" t="str">
        <f>IF(J8&lt;&gt;'1_Prem'!J7, "ПОМИЛКА, сума не відповідає підсумку 1_Prem"," ")</f>
        <v xml:space="preserve"> </v>
      </c>
      <c r="M19" s="350" t="str">
        <f>IF(M8&lt;&gt;'1_Prem'!M7, "ПОМИЛКА, сума не відповідає підсумку 1_Prem"," ")</f>
        <v xml:space="preserve"> </v>
      </c>
      <c r="N19" s="350" t="str">
        <f>IF(N8&lt;&gt;'1_Prem'!N7, "ПОМИЛКА, сума не відповідає підсумку 1_Prem"," ")</f>
        <v xml:space="preserve"> </v>
      </c>
      <c r="O19" s="350" t="str">
        <f>IF(O8&lt;&gt;'1_Prem'!O7, "ПОМИЛКА, сума не відповідає підсумку 1_Prem"," ")</f>
        <v xml:space="preserve"> </v>
      </c>
      <c r="P19" s="350" t="str">
        <f>IF(P8&lt;&gt;'1_Prem'!P7, "ПОМИЛКА, сума не відповідає підсумку 1_Prem"," ")</f>
        <v xml:space="preserve"> </v>
      </c>
      <c r="Q19" s="350" t="str">
        <f>IF(Q8&lt;&gt;'1_Prem'!Q7, "ПОМИЛКА, сума не відповідає підсумку 1_Prem"," ")</f>
        <v xml:space="preserve"> </v>
      </c>
    </row>
    <row r="20" spans="2:19" ht="13.2" customHeight="1" thickBot="1" x14ac:dyDescent="0.35">
      <c r="C20" s="343"/>
    </row>
    <row r="21" spans="2:19" s="318" customFormat="1" ht="37.200000000000003" customHeight="1" x14ac:dyDescent="0.3">
      <c r="B21" s="983" t="s">
        <v>682</v>
      </c>
      <c r="C21" s="984"/>
      <c r="D21" s="921" t="str">
        <f>D4</f>
        <v>попередній рік (01.01.-31.12.20ХХ)</v>
      </c>
      <c r="F21" s="989" t="s">
        <v>160</v>
      </c>
      <c r="G21" s="990"/>
      <c r="H21" s="990"/>
      <c r="I21" s="990"/>
      <c r="J21" s="990"/>
      <c r="K21" s="922"/>
      <c r="M21" s="989" t="s">
        <v>10</v>
      </c>
      <c r="N21" s="990"/>
      <c r="O21" s="990"/>
      <c r="P21" s="990"/>
      <c r="Q21" s="990"/>
      <c r="R21" s="922"/>
    </row>
    <row r="22" spans="2:19" s="594" customFormat="1" ht="28.8" customHeight="1" x14ac:dyDescent="0.3">
      <c r="B22" s="985"/>
      <c r="C22" s="986"/>
      <c r="D22" s="917" t="s">
        <v>6</v>
      </c>
      <c r="F22" s="912" t="s">
        <v>1</v>
      </c>
      <c r="G22" s="913" t="s">
        <v>2</v>
      </c>
      <c r="H22" s="914" t="s">
        <v>3</v>
      </c>
      <c r="I22" s="913" t="s">
        <v>4</v>
      </c>
      <c r="J22" s="915" t="s">
        <v>6</v>
      </c>
      <c r="K22" s="918" t="s">
        <v>14</v>
      </c>
      <c r="M22" s="912" t="s">
        <v>1</v>
      </c>
      <c r="N22" s="913" t="s">
        <v>2</v>
      </c>
      <c r="O22" s="913" t="s">
        <v>3</v>
      </c>
      <c r="P22" s="913" t="s">
        <v>4</v>
      </c>
      <c r="Q22" s="913" t="s">
        <v>6</v>
      </c>
      <c r="R22" s="918" t="s">
        <v>14</v>
      </c>
    </row>
    <row r="23" spans="2:19" s="594" customFormat="1" ht="19.2" customHeight="1" x14ac:dyDescent="0.3">
      <c r="B23" s="987"/>
      <c r="C23" s="988"/>
      <c r="D23" s="911" t="s">
        <v>5</v>
      </c>
      <c r="F23" s="912" t="s">
        <v>8</v>
      </c>
      <c r="G23" s="913" t="s">
        <v>8</v>
      </c>
      <c r="H23" s="914" t="s">
        <v>8</v>
      </c>
      <c r="I23" s="913" t="s">
        <v>9</v>
      </c>
      <c r="J23" s="915" t="s">
        <v>9</v>
      </c>
      <c r="K23" s="916" t="s">
        <v>15</v>
      </c>
      <c r="M23" s="912" t="s">
        <v>13</v>
      </c>
      <c r="N23" s="913" t="s">
        <v>13</v>
      </c>
      <c r="O23" s="913" t="s">
        <v>13</v>
      </c>
      <c r="P23" s="913" t="s">
        <v>13</v>
      </c>
      <c r="Q23" s="913" t="s">
        <v>13</v>
      </c>
      <c r="R23" s="916" t="s">
        <v>15</v>
      </c>
    </row>
    <row r="24" spans="2:19" s="169" customFormat="1" ht="12" x14ac:dyDescent="0.25">
      <c r="B24" s="724">
        <v>1</v>
      </c>
      <c r="C24" s="725">
        <v>2</v>
      </c>
      <c r="D24" s="726">
        <v>3</v>
      </c>
      <c r="F24" s="722">
        <v>4</v>
      </c>
      <c r="G24" s="199">
        <v>5</v>
      </c>
      <c r="H24" s="723">
        <v>6</v>
      </c>
      <c r="I24" s="199">
        <v>7</v>
      </c>
      <c r="J24" s="199" t="s">
        <v>92</v>
      </c>
      <c r="K24" s="730" t="s">
        <v>93</v>
      </c>
      <c r="M24" s="478">
        <v>10</v>
      </c>
      <c r="N24" s="199">
        <v>11</v>
      </c>
      <c r="O24" s="199">
        <v>12</v>
      </c>
      <c r="P24" s="199">
        <v>13</v>
      </c>
      <c r="Q24" s="199" t="s">
        <v>94</v>
      </c>
      <c r="R24" s="730" t="s">
        <v>95</v>
      </c>
    </row>
    <row r="25" spans="2:19" s="178" customFormat="1" ht="12" x14ac:dyDescent="0.25">
      <c r="B25" s="715"/>
      <c r="C25" s="716" t="s">
        <v>650</v>
      </c>
      <c r="D25" s="717">
        <f>SUM(D26:D35)</f>
        <v>0</v>
      </c>
      <c r="F25" s="718">
        <f>SUM(F26:F35)</f>
        <v>0</v>
      </c>
      <c r="G25" s="719">
        <f>SUM(G26:G35)</f>
        <v>0</v>
      </c>
      <c r="H25" s="719">
        <f>SUM(H26:H35)</f>
        <v>0</v>
      </c>
      <c r="I25" s="720">
        <f>SUM(I26:I35)</f>
        <v>0</v>
      </c>
      <c r="J25" s="719">
        <f>SUM(J26:J35)</f>
        <v>0</v>
      </c>
      <c r="K25" s="721">
        <f>IFERROR(J25/D25,0)</f>
        <v>0</v>
      </c>
      <c r="M25" s="718">
        <f>SUM(M26:M35)</f>
        <v>0</v>
      </c>
      <c r="N25" s="719">
        <f>SUM(N26:N35)</f>
        <v>0</v>
      </c>
      <c r="O25" s="719">
        <f>SUM(O26:O35)</f>
        <v>0</v>
      </c>
      <c r="P25" s="720">
        <f>SUM(P26:P35)</f>
        <v>0</v>
      </c>
      <c r="Q25" s="719">
        <f>SUM(Q26:Q35)</f>
        <v>0</v>
      </c>
      <c r="R25" s="721">
        <f>IFERROR(Q25/J25,0)</f>
        <v>0</v>
      </c>
      <c r="S25" s="169"/>
    </row>
    <row r="26" spans="2:19" s="178" customFormat="1" ht="16.8" customHeight="1" outlineLevel="1" x14ac:dyDescent="0.25">
      <c r="B26" s="105" t="s">
        <v>373</v>
      </c>
      <c r="C26" s="42" t="s">
        <v>374</v>
      </c>
      <c r="D26" s="70"/>
      <c r="F26" s="62"/>
      <c r="G26" s="61"/>
      <c r="H26" s="61"/>
      <c r="I26" s="74"/>
      <c r="J26" s="3">
        <f t="shared" ref="J26:J35" si="4">I26+F26+G26+H26</f>
        <v>0</v>
      </c>
      <c r="K26" s="81">
        <f t="shared" ref="K26:K35" si="5">IFERROR(J26/D26,0)</f>
        <v>0</v>
      </c>
      <c r="M26" s="62"/>
      <c r="N26" s="61"/>
      <c r="O26" s="61"/>
      <c r="P26" s="74"/>
      <c r="Q26" s="3">
        <f t="shared" ref="Q26:Q35" si="6">P26+M26+N26+O26</f>
        <v>0</v>
      </c>
      <c r="R26" s="81">
        <f t="shared" ref="R26:R35" si="7">IFERROR(Q26/J26,0)</f>
        <v>0</v>
      </c>
    </row>
    <row r="27" spans="2:19" s="178" customFormat="1" ht="16.8" customHeight="1" outlineLevel="1" x14ac:dyDescent="0.25">
      <c r="B27" s="105" t="s">
        <v>375</v>
      </c>
      <c r="C27" s="42" t="s">
        <v>376</v>
      </c>
      <c r="D27" s="70"/>
      <c r="F27" s="62"/>
      <c r="G27" s="61"/>
      <c r="H27" s="61"/>
      <c r="I27" s="74"/>
      <c r="J27" s="3">
        <f t="shared" si="4"/>
        <v>0</v>
      </c>
      <c r="K27" s="81">
        <f t="shared" si="5"/>
        <v>0</v>
      </c>
      <c r="M27" s="62"/>
      <c r="N27" s="61"/>
      <c r="O27" s="61"/>
      <c r="P27" s="74"/>
      <c r="Q27" s="3">
        <f t="shared" si="6"/>
        <v>0</v>
      </c>
      <c r="R27" s="81">
        <f t="shared" si="7"/>
        <v>0</v>
      </c>
    </row>
    <row r="28" spans="2:19" s="178" customFormat="1" ht="16.8" customHeight="1" outlineLevel="1" x14ac:dyDescent="0.25">
      <c r="B28" s="105" t="s">
        <v>377</v>
      </c>
      <c r="C28" s="42" t="s">
        <v>378</v>
      </c>
      <c r="D28" s="70"/>
      <c r="F28" s="62"/>
      <c r="G28" s="61"/>
      <c r="H28" s="61"/>
      <c r="I28" s="74"/>
      <c r="J28" s="3">
        <f t="shared" si="4"/>
        <v>0</v>
      </c>
      <c r="K28" s="81">
        <f t="shared" si="5"/>
        <v>0</v>
      </c>
      <c r="M28" s="62"/>
      <c r="N28" s="61"/>
      <c r="O28" s="61"/>
      <c r="P28" s="74"/>
      <c r="Q28" s="3">
        <f t="shared" si="6"/>
        <v>0</v>
      </c>
      <c r="R28" s="81">
        <f t="shared" si="7"/>
        <v>0</v>
      </c>
    </row>
    <row r="29" spans="2:19" s="178" customFormat="1" ht="16.8" customHeight="1" outlineLevel="1" x14ac:dyDescent="0.25">
      <c r="B29" s="105" t="s">
        <v>379</v>
      </c>
      <c r="C29" s="42" t="s">
        <v>380</v>
      </c>
      <c r="D29" s="70"/>
      <c r="F29" s="62"/>
      <c r="G29" s="61"/>
      <c r="H29" s="61"/>
      <c r="I29" s="74"/>
      <c r="J29" s="3">
        <f t="shared" si="4"/>
        <v>0</v>
      </c>
      <c r="K29" s="81">
        <f t="shared" si="5"/>
        <v>0</v>
      </c>
      <c r="M29" s="62"/>
      <c r="N29" s="61"/>
      <c r="O29" s="61"/>
      <c r="P29" s="74"/>
      <c r="Q29" s="3">
        <f t="shared" si="6"/>
        <v>0</v>
      </c>
      <c r="R29" s="81">
        <f t="shared" si="7"/>
        <v>0</v>
      </c>
    </row>
    <row r="30" spans="2:19" s="178" customFormat="1" ht="16.8" customHeight="1" outlineLevel="1" x14ac:dyDescent="0.25">
      <c r="B30" s="105" t="s">
        <v>381</v>
      </c>
      <c r="C30" s="42" t="s">
        <v>781</v>
      </c>
      <c r="D30" s="70"/>
      <c r="F30" s="62"/>
      <c r="G30" s="61"/>
      <c r="H30" s="61"/>
      <c r="I30" s="74"/>
      <c r="J30" s="3">
        <f t="shared" si="4"/>
        <v>0</v>
      </c>
      <c r="K30" s="81">
        <f t="shared" si="5"/>
        <v>0</v>
      </c>
      <c r="M30" s="62"/>
      <c r="N30" s="61"/>
      <c r="O30" s="61"/>
      <c r="P30" s="74"/>
      <c r="Q30" s="3">
        <f t="shared" si="6"/>
        <v>0</v>
      </c>
      <c r="R30" s="81">
        <f t="shared" si="7"/>
        <v>0</v>
      </c>
    </row>
    <row r="31" spans="2:19" ht="16.8" customHeight="1" outlineLevel="1" x14ac:dyDescent="0.3">
      <c r="B31" s="105" t="s">
        <v>383</v>
      </c>
      <c r="C31" s="42" t="s">
        <v>384</v>
      </c>
      <c r="D31" s="70"/>
      <c r="E31" s="178"/>
      <c r="F31" s="62"/>
      <c r="G31" s="61"/>
      <c r="H31" s="61"/>
      <c r="I31" s="74"/>
      <c r="J31" s="3">
        <f t="shared" si="4"/>
        <v>0</v>
      </c>
      <c r="K31" s="81">
        <f t="shared" si="5"/>
        <v>0</v>
      </c>
      <c r="L31" s="178"/>
      <c r="M31" s="62"/>
      <c r="N31" s="61"/>
      <c r="O31" s="61"/>
      <c r="P31" s="74"/>
      <c r="Q31" s="3">
        <f t="shared" si="6"/>
        <v>0</v>
      </c>
      <c r="R31" s="81">
        <f t="shared" si="7"/>
        <v>0</v>
      </c>
      <c r="S31" s="178"/>
    </row>
    <row r="32" spans="2:19" ht="16.8" customHeight="1" outlineLevel="1" x14ac:dyDescent="0.3">
      <c r="B32" s="105" t="s">
        <v>385</v>
      </c>
      <c r="C32" s="42" t="s">
        <v>386</v>
      </c>
      <c r="D32" s="70"/>
      <c r="E32" s="178"/>
      <c r="F32" s="62"/>
      <c r="G32" s="61"/>
      <c r="H32" s="61"/>
      <c r="I32" s="74"/>
      <c r="J32" s="3">
        <f t="shared" si="4"/>
        <v>0</v>
      </c>
      <c r="K32" s="81">
        <f t="shared" si="5"/>
        <v>0</v>
      </c>
      <c r="L32" s="178"/>
      <c r="M32" s="62"/>
      <c r="N32" s="61"/>
      <c r="O32" s="61"/>
      <c r="P32" s="74"/>
      <c r="Q32" s="3">
        <f t="shared" si="6"/>
        <v>0</v>
      </c>
      <c r="R32" s="81">
        <f t="shared" si="7"/>
        <v>0</v>
      </c>
      <c r="S32" s="178"/>
    </row>
    <row r="33" spans="2:19" ht="16.8" customHeight="1" outlineLevel="1" x14ac:dyDescent="0.3">
      <c r="B33" s="105" t="s">
        <v>387</v>
      </c>
      <c r="C33" s="42" t="s">
        <v>388</v>
      </c>
      <c r="D33" s="70"/>
      <c r="E33" s="178"/>
      <c r="F33" s="62"/>
      <c r="G33" s="61"/>
      <c r="H33" s="61"/>
      <c r="I33" s="74"/>
      <c r="J33" s="3">
        <f t="shared" si="4"/>
        <v>0</v>
      </c>
      <c r="K33" s="81">
        <f t="shared" si="5"/>
        <v>0</v>
      </c>
      <c r="L33" s="178"/>
      <c r="M33" s="62"/>
      <c r="N33" s="61"/>
      <c r="O33" s="61"/>
      <c r="P33" s="74"/>
      <c r="Q33" s="3">
        <f t="shared" si="6"/>
        <v>0</v>
      </c>
      <c r="R33" s="81">
        <f t="shared" si="7"/>
        <v>0</v>
      </c>
      <c r="S33" s="178"/>
    </row>
    <row r="34" spans="2:19" ht="16.8" customHeight="1" outlineLevel="1" x14ac:dyDescent="0.3">
      <c r="B34" s="105" t="s">
        <v>389</v>
      </c>
      <c r="C34" s="42" t="s">
        <v>390</v>
      </c>
      <c r="D34" s="70"/>
      <c r="E34" s="178"/>
      <c r="F34" s="62"/>
      <c r="G34" s="61"/>
      <c r="H34" s="61"/>
      <c r="I34" s="74"/>
      <c r="J34" s="3">
        <f t="shared" si="4"/>
        <v>0</v>
      </c>
      <c r="K34" s="81">
        <f t="shared" si="5"/>
        <v>0</v>
      </c>
      <c r="L34" s="178"/>
      <c r="M34" s="62"/>
      <c r="N34" s="61"/>
      <c r="O34" s="61"/>
      <c r="P34" s="74"/>
      <c r="Q34" s="3">
        <f t="shared" si="6"/>
        <v>0</v>
      </c>
      <c r="R34" s="81">
        <f t="shared" si="7"/>
        <v>0</v>
      </c>
      <c r="S34" s="178"/>
    </row>
    <row r="35" spans="2:19" ht="16.8" customHeight="1" outlineLevel="1" thickBot="1" x14ac:dyDescent="0.35">
      <c r="B35" s="106" t="s">
        <v>391</v>
      </c>
      <c r="C35" s="107" t="s">
        <v>392</v>
      </c>
      <c r="D35" s="71"/>
      <c r="E35" s="178"/>
      <c r="F35" s="67"/>
      <c r="G35" s="77"/>
      <c r="H35" s="77"/>
      <c r="I35" s="75"/>
      <c r="J35" s="82">
        <f t="shared" si="4"/>
        <v>0</v>
      </c>
      <c r="K35" s="83">
        <f t="shared" si="5"/>
        <v>0</v>
      </c>
      <c r="L35" s="178"/>
      <c r="M35" s="67"/>
      <c r="N35" s="77"/>
      <c r="O35" s="77"/>
      <c r="P35" s="75"/>
      <c r="Q35" s="82">
        <f t="shared" si="6"/>
        <v>0</v>
      </c>
      <c r="R35" s="83">
        <f t="shared" si="7"/>
        <v>0</v>
      </c>
      <c r="S35" s="178"/>
    </row>
    <row r="36" spans="2:19" ht="13.2" customHeight="1" x14ac:dyDescent="0.3">
      <c r="D36" s="351" t="str">
        <f>IF(D25&lt;&gt;'1_Prem'!D8, "ПОМИЛКА, сума не відповідає підсумку 1_Prem"," ")</f>
        <v xml:space="preserve"> </v>
      </c>
      <c r="F36" t="str">
        <f>IF(F25&lt;&gt;'1_Prem'!F8, "ПОМИЛКА, сума не відповідає підсумку 1_Prem"," ")</f>
        <v xml:space="preserve"> </v>
      </c>
      <c r="G36" t="str">
        <f>IF(G25&lt;&gt;'1_Prem'!G8, "ПОМИЛКА, сума не відповідає підсумку 1_Prem"," ")</f>
        <v xml:space="preserve"> </v>
      </c>
      <c r="H36" t="str">
        <f>IF(H25&lt;&gt;'1_Prem'!H8, "ПОМИЛКА, сума не відповідає підсумку 1_Prem"," ")</f>
        <v xml:space="preserve"> </v>
      </c>
      <c r="I36" t="str">
        <f>IF(I25&lt;&gt;'1_Prem'!I8, "ПОМИЛКА, сума не відповідає підсумку 1_Prem"," ")</f>
        <v xml:space="preserve"> </v>
      </c>
      <c r="J36" t="str">
        <f>IF(J25&lt;&gt;'1_Prem'!J8, "ПОМИЛКА, сума не відповідає підсумку 1_Prem"," ")</f>
        <v xml:space="preserve"> </v>
      </c>
      <c r="M36" t="str">
        <f>IF(M25&lt;&gt;'1_Prem'!M8, "ПОМИЛКА, сума не відповідає підсумку 1_Prem"," ")</f>
        <v xml:space="preserve"> </v>
      </c>
      <c r="N36" t="str">
        <f>IF(N25&lt;&gt;'1_Prem'!N8, "ПОМИЛКА, сума не відповідає підсумку 1_Prem"," ")</f>
        <v xml:space="preserve"> </v>
      </c>
      <c r="O36" t="str">
        <f>IF(O25&lt;&gt;'1_Prem'!O8, "ПОМИЛКА, сума не відповідає підсумку 1_Prem"," ")</f>
        <v xml:space="preserve"> </v>
      </c>
      <c r="P36" t="str">
        <f>IF(P25&lt;&gt;'1_Prem'!P8, "ПОМИЛКА, сума не відповідає підсумку 1_Prem"," ")</f>
        <v xml:space="preserve"> </v>
      </c>
      <c r="Q36" t="str">
        <f>IF(Q25&lt;&gt;'1_Prem'!Q8, "ПОМИЛКА, сума не відповідає підсумку 1_Prem"," ")</f>
        <v xml:space="preserve"> </v>
      </c>
    </row>
    <row r="37" spans="2:19" ht="13.2" customHeight="1" thickBot="1" x14ac:dyDescent="0.35"/>
    <row r="38" spans="2:19" s="318" customFormat="1" ht="39.6" customHeight="1" x14ac:dyDescent="0.3">
      <c r="B38" s="991" t="s">
        <v>683</v>
      </c>
      <c r="C38" s="992"/>
      <c r="D38" s="921" t="str">
        <f>D21</f>
        <v>попередній рік (01.01.-31.12.20ХХ)</v>
      </c>
      <c r="F38" s="989" t="s">
        <v>160</v>
      </c>
      <c r="G38" s="990"/>
      <c r="H38" s="990"/>
      <c r="I38" s="990"/>
      <c r="J38" s="990"/>
      <c r="K38" s="922"/>
      <c r="M38" s="989" t="s">
        <v>10</v>
      </c>
      <c r="N38" s="990"/>
      <c r="O38" s="990"/>
      <c r="P38" s="990"/>
      <c r="Q38" s="990"/>
      <c r="R38" s="922"/>
    </row>
    <row r="39" spans="2:19" s="594" customFormat="1" ht="28.8" customHeight="1" x14ac:dyDescent="0.3">
      <c r="B39" s="993"/>
      <c r="C39" s="994"/>
      <c r="D39" s="917" t="s">
        <v>6</v>
      </c>
      <c r="F39" s="912" t="s">
        <v>1</v>
      </c>
      <c r="G39" s="913" t="s">
        <v>2</v>
      </c>
      <c r="H39" s="914" t="s">
        <v>3</v>
      </c>
      <c r="I39" s="913" t="s">
        <v>4</v>
      </c>
      <c r="J39" s="915" t="s">
        <v>6</v>
      </c>
      <c r="K39" s="918" t="s">
        <v>14</v>
      </c>
      <c r="M39" s="912" t="s">
        <v>1</v>
      </c>
      <c r="N39" s="913" t="s">
        <v>2</v>
      </c>
      <c r="O39" s="913" t="s">
        <v>3</v>
      </c>
      <c r="P39" s="913" t="s">
        <v>4</v>
      </c>
      <c r="Q39" s="913" t="s">
        <v>6</v>
      </c>
      <c r="R39" s="918" t="s">
        <v>14</v>
      </c>
    </row>
    <row r="40" spans="2:19" s="594" customFormat="1" ht="19.2" customHeight="1" x14ac:dyDescent="0.3">
      <c r="B40" s="995"/>
      <c r="C40" s="996"/>
      <c r="D40" s="911" t="s">
        <v>5</v>
      </c>
      <c r="F40" s="912" t="s">
        <v>8</v>
      </c>
      <c r="G40" s="913" t="s">
        <v>8</v>
      </c>
      <c r="H40" s="914" t="s">
        <v>8</v>
      </c>
      <c r="I40" s="913" t="s">
        <v>9</v>
      </c>
      <c r="J40" s="915" t="s">
        <v>9</v>
      </c>
      <c r="K40" s="916" t="s">
        <v>15</v>
      </c>
      <c r="M40" s="912" t="s">
        <v>13</v>
      </c>
      <c r="N40" s="913" t="s">
        <v>13</v>
      </c>
      <c r="O40" s="913" t="s">
        <v>13</v>
      </c>
      <c r="P40" s="913" t="s">
        <v>13</v>
      </c>
      <c r="Q40" s="913" t="s">
        <v>13</v>
      </c>
      <c r="R40" s="916" t="s">
        <v>15</v>
      </c>
    </row>
    <row r="41" spans="2:19" s="169" customFormat="1" ht="12" x14ac:dyDescent="0.25">
      <c r="B41" s="724">
        <v>1</v>
      </c>
      <c r="C41" s="725">
        <v>2</v>
      </c>
      <c r="D41" s="726">
        <v>3</v>
      </c>
      <c r="F41" s="722">
        <v>4</v>
      </c>
      <c r="G41" s="199">
        <v>5</v>
      </c>
      <c r="H41" s="723">
        <v>6</v>
      </c>
      <c r="I41" s="199">
        <v>7</v>
      </c>
      <c r="J41" s="199" t="s">
        <v>92</v>
      </c>
      <c r="K41" s="731" t="s">
        <v>93</v>
      </c>
      <c r="M41" s="478">
        <v>10</v>
      </c>
      <c r="N41" s="199">
        <v>11</v>
      </c>
      <c r="O41" s="199">
        <v>12</v>
      </c>
      <c r="P41" s="199">
        <v>13</v>
      </c>
      <c r="Q41" s="199" t="s">
        <v>94</v>
      </c>
      <c r="R41" s="730" t="s">
        <v>95</v>
      </c>
    </row>
    <row r="42" spans="2:19" s="178" customFormat="1" ht="12" x14ac:dyDescent="0.25">
      <c r="B42" s="715"/>
      <c r="C42" s="716" t="s">
        <v>650</v>
      </c>
      <c r="D42" s="717">
        <f>SUM(D43:D52)</f>
        <v>0</v>
      </c>
      <c r="F42" s="718">
        <f>SUM(F43:F52)</f>
        <v>0</v>
      </c>
      <c r="G42" s="719">
        <f>SUM(G43:G52)</f>
        <v>0</v>
      </c>
      <c r="H42" s="719">
        <f>SUM(H43:H52)</f>
        <v>0</v>
      </c>
      <c r="I42" s="720">
        <f>SUM(I43:I52)</f>
        <v>0</v>
      </c>
      <c r="J42" s="719">
        <f>SUM(J43:J52)</f>
        <v>0</v>
      </c>
      <c r="K42" s="721">
        <f>IFERROR(J42/D42,0)</f>
        <v>0</v>
      </c>
      <c r="M42" s="718">
        <f>SUM(M43:M52)</f>
        <v>0</v>
      </c>
      <c r="N42" s="719">
        <f>SUM(N43:N52)</f>
        <v>0</v>
      </c>
      <c r="O42" s="719">
        <f>SUM(O43:O52)</f>
        <v>0</v>
      </c>
      <c r="P42" s="720">
        <f>SUM(P43:P52)</f>
        <v>0</v>
      </c>
      <c r="Q42" s="719">
        <f>SUM(Q43:Q52)</f>
        <v>0</v>
      </c>
      <c r="R42" s="721">
        <f>IFERROR(Q42/J42,0)</f>
        <v>0</v>
      </c>
      <c r="S42" s="169"/>
    </row>
    <row r="43" spans="2:19" s="178" customFormat="1" ht="16.8" customHeight="1" outlineLevel="1" x14ac:dyDescent="0.25">
      <c r="B43" s="105" t="s">
        <v>373</v>
      </c>
      <c r="C43" s="42" t="s">
        <v>374</v>
      </c>
      <c r="D43" s="70"/>
      <c r="F43" s="62"/>
      <c r="G43" s="61"/>
      <c r="H43" s="61"/>
      <c r="I43" s="74"/>
      <c r="J43" s="3">
        <f t="shared" ref="J43:J52" si="8">I43+F43+G43+H43</f>
        <v>0</v>
      </c>
      <c r="K43" s="81">
        <f t="shared" ref="K43:K52" si="9">IFERROR(J43/D43,0)</f>
        <v>0</v>
      </c>
      <c r="M43" s="62"/>
      <c r="N43" s="61"/>
      <c r="O43" s="61"/>
      <c r="P43" s="74"/>
      <c r="Q43" s="3">
        <f t="shared" ref="Q43:Q52" si="10">P43+M43+N43+O43</f>
        <v>0</v>
      </c>
      <c r="R43" s="81">
        <f t="shared" ref="R43:R52" si="11">IFERROR(Q43/J43,0)</f>
        <v>0</v>
      </c>
    </row>
    <row r="44" spans="2:19" s="178" customFormat="1" ht="16.8" customHeight="1" outlineLevel="1" x14ac:dyDescent="0.25">
      <c r="B44" s="105" t="s">
        <v>375</v>
      </c>
      <c r="C44" s="42" t="s">
        <v>376</v>
      </c>
      <c r="D44" s="70"/>
      <c r="F44" s="62"/>
      <c r="G44" s="61"/>
      <c r="H44" s="61"/>
      <c r="I44" s="74"/>
      <c r="J44" s="3">
        <f t="shared" si="8"/>
        <v>0</v>
      </c>
      <c r="K44" s="81">
        <f t="shared" si="9"/>
        <v>0</v>
      </c>
      <c r="M44" s="62"/>
      <c r="N44" s="61"/>
      <c r="O44" s="61"/>
      <c r="P44" s="74"/>
      <c r="Q44" s="3">
        <f t="shared" si="10"/>
        <v>0</v>
      </c>
      <c r="R44" s="81">
        <f t="shared" si="11"/>
        <v>0</v>
      </c>
    </row>
    <row r="45" spans="2:19" s="178" customFormat="1" ht="16.8" customHeight="1" outlineLevel="1" x14ac:dyDescent="0.25">
      <c r="B45" s="105" t="s">
        <v>377</v>
      </c>
      <c r="C45" s="42" t="s">
        <v>378</v>
      </c>
      <c r="D45" s="70"/>
      <c r="F45" s="62"/>
      <c r="G45" s="61"/>
      <c r="H45" s="61"/>
      <c r="I45" s="74"/>
      <c r="J45" s="3">
        <f t="shared" si="8"/>
        <v>0</v>
      </c>
      <c r="K45" s="81">
        <f t="shared" si="9"/>
        <v>0</v>
      </c>
      <c r="M45" s="62"/>
      <c r="N45" s="61"/>
      <c r="O45" s="61"/>
      <c r="P45" s="74"/>
      <c r="Q45" s="3">
        <f t="shared" si="10"/>
        <v>0</v>
      </c>
      <c r="R45" s="81">
        <f t="shared" si="11"/>
        <v>0</v>
      </c>
    </row>
    <row r="46" spans="2:19" s="178" customFormat="1" ht="16.8" customHeight="1" outlineLevel="1" x14ac:dyDescent="0.25">
      <c r="B46" s="105" t="s">
        <v>379</v>
      </c>
      <c r="C46" s="42" t="s">
        <v>380</v>
      </c>
      <c r="D46" s="70"/>
      <c r="F46" s="62"/>
      <c r="G46" s="61"/>
      <c r="H46" s="61"/>
      <c r="I46" s="74"/>
      <c r="J46" s="3">
        <f t="shared" si="8"/>
        <v>0</v>
      </c>
      <c r="K46" s="81">
        <f t="shared" si="9"/>
        <v>0</v>
      </c>
      <c r="M46" s="62"/>
      <c r="N46" s="61"/>
      <c r="O46" s="61"/>
      <c r="P46" s="74"/>
      <c r="Q46" s="3">
        <f t="shared" si="10"/>
        <v>0</v>
      </c>
      <c r="R46" s="81">
        <f t="shared" si="11"/>
        <v>0</v>
      </c>
    </row>
    <row r="47" spans="2:19" s="178" customFormat="1" ht="16.8" customHeight="1" outlineLevel="1" x14ac:dyDescent="0.25">
      <c r="B47" s="105" t="s">
        <v>381</v>
      </c>
      <c r="C47" s="42" t="s">
        <v>781</v>
      </c>
      <c r="D47" s="70"/>
      <c r="F47" s="62"/>
      <c r="G47" s="61"/>
      <c r="H47" s="61"/>
      <c r="I47" s="74"/>
      <c r="J47" s="3">
        <f t="shared" si="8"/>
        <v>0</v>
      </c>
      <c r="K47" s="81">
        <f t="shared" si="9"/>
        <v>0</v>
      </c>
      <c r="M47" s="62"/>
      <c r="N47" s="61"/>
      <c r="O47" s="61"/>
      <c r="P47" s="74"/>
      <c r="Q47" s="3">
        <f t="shared" si="10"/>
        <v>0</v>
      </c>
      <c r="R47" s="81">
        <f t="shared" si="11"/>
        <v>0</v>
      </c>
    </row>
    <row r="48" spans="2:19" ht="16.8" customHeight="1" outlineLevel="1" x14ac:dyDescent="0.3">
      <c r="B48" s="105" t="s">
        <v>383</v>
      </c>
      <c r="C48" s="42" t="s">
        <v>384</v>
      </c>
      <c r="D48" s="70"/>
      <c r="E48" s="178"/>
      <c r="F48" s="62"/>
      <c r="G48" s="61"/>
      <c r="H48" s="61"/>
      <c r="I48" s="74"/>
      <c r="J48" s="3">
        <f t="shared" si="8"/>
        <v>0</v>
      </c>
      <c r="K48" s="81">
        <f t="shared" si="9"/>
        <v>0</v>
      </c>
      <c r="L48" s="178"/>
      <c r="M48" s="62"/>
      <c r="N48" s="61"/>
      <c r="O48" s="61"/>
      <c r="P48" s="74"/>
      <c r="Q48" s="3">
        <f t="shared" si="10"/>
        <v>0</v>
      </c>
      <c r="R48" s="81">
        <f t="shared" si="11"/>
        <v>0</v>
      </c>
      <c r="S48" s="178"/>
    </row>
    <row r="49" spans="2:19" ht="16.8" customHeight="1" outlineLevel="1" x14ac:dyDescent="0.3">
      <c r="B49" s="105" t="s">
        <v>385</v>
      </c>
      <c r="C49" s="42" t="s">
        <v>386</v>
      </c>
      <c r="D49" s="70"/>
      <c r="E49" s="178"/>
      <c r="F49" s="62"/>
      <c r="G49" s="61"/>
      <c r="H49" s="61"/>
      <c r="I49" s="74"/>
      <c r="J49" s="3">
        <f t="shared" si="8"/>
        <v>0</v>
      </c>
      <c r="K49" s="81">
        <f t="shared" si="9"/>
        <v>0</v>
      </c>
      <c r="L49" s="178"/>
      <c r="M49" s="62"/>
      <c r="N49" s="61"/>
      <c r="O49" s="61"/>
      <c r="P49" s="74"/>
      <c r="Q49" s="3">
        <f t="shared" si="10"/>
        <v>0</v>
      </c>
      <c r="R49" s="81">
        <f t="shared" si="11"/>
        <v>0</v>
      </c>
      <c r="S49" s="178"/>
    </row>
    <row r="50" spans="2:19" ht="16.8" customHeight="1" outlineLevel="1" x14ac:dyDescent="0.3">
      <c r="B50" s="105" t="s">
        <v>387</v>
      </c>
      <c r="C50" s="42" t="s">
        <v>388</v>
      </c>
      <c r="D50" s="70"/>
      <c r="E50" s="178"/>
      <c r="F50" s="62"/>
      <c r="G50" s="61"/>
      <c r="H50" s="61"/>
      <c r="I50" s="74"/>
      <c r="J50" s="3">
        <f t="shared" si="8"/>
        <v>0</v>
      </c>
      <c r="K50" s="81">
        <f t="shared" si="9"/>
        <v>0</v>
      </c>
      <c r="L50" s="178"/>
      <c r="M50" s="62"/>
      <c r="N50" s="61"/>
      <c r="O50" s="61"/>
      <c r="P50" s="74"/>
      <c r="Q50" s="3">
        <f t="shared" si="10"/>
        <v>0</v>
      </c>
      <c r="R50" s="81">
        <f t="shared" si="11"/>
        <v>0</v>
      </c>
      <c r="S50" s="178"/>
    </row>
    <row r="51" spans="2:19" ht="16.8" customHeight="1" outlineLevel="1" x14ac:dyDescent="0.3">
      <c r="B51" s="105" t="s">
        <v>389</v>
      </c>
      <c r="C51" s="42" t="s">
        <v>390</v>
      </c>
      <c r="D51" s="70"/>
      <c r="E51" s="178"/>
      <c r="F51" s="62"/>
      <c r="G51" s="61"/>
      <c r="H51" s="61"/>
      <c r="I51" s="74"/>
      <c r="J51" s="3">
        <f t="shared" si="8"/>
        <v>0</v>
      </c>
      <c r="K51" s="81">
        <f t="shared" si="9"/>
        <v>0</v>
      </c>
      <c r="L51" s="178"/>
      <c r="M51" s="62"/>
      <c r="N51" s="61"/>
      <c r="O51" s="61"/>
      <c r="P51" s="74"/>
      <c r="Q51" s="3">
        <f t="shared" si="10"/>
        <v>0</v>
      </c>
      <c r="R51" s="81">
        <f t="shared" si="11"/>
        <v>0</v>
      </c>
      <c r="S51" s="178"/>
    </row>
    <row r="52" spans="2:19" ht="16.8" customHeight="1" outlineLevel="1" thickBot="1" x14ac:dyDescent="0.35">
      <c r="B52" s="106" t="s">
        <v>391</v>
      </c>
      <c r="C52" s="107" t="s">
        <v>392</v>
      </c>
      <c r="D52" s="71"/>
      <c r="E52" s="178"/>
      <c r="F52" s="67"/>
      <c r="G52" s="77"/>
      <c r="H52" s="77"/>
      <c r="I52" s="75"/>
      <c r="J52" s="82">
        <f t="shared" si="8"/>
        <v>0</v>
      </c>
      <c r="K52" s="83">
        <f t="shared" si="9"/>
        <v>0</v>
      </c>
      <c r="L52" s="178"/>
      <c r="M52" s="67"/>
      <c r="N52" s="77"/>
      <c r="O52" s="77"/>
      <c r="P52" s="75"/>
      <c r="Q52" s="82">
        <f t="shared" si="10"/>
        <v>0</v>
      </c>
      <c r="R52" s="83">
        <f t="shared" si="11"/>
        <v>0</v>
      </c>
      <c r="S52" s="178"/>
    </row>
    <row r="53" spans="2:19" ht="13.2" customHeight="1" x14ac:dyDescent="0.3">
      <c r="D53" s="351" t="str">
        <f>IF(D42&lt;&gt;'1_Prem'!D10, "ПОМИЛКА, сума не відповідає підсумку 1_Prem"," ")</f>
        <v xml:space="preserve"> </v>
      </c>
      <c r="F53" t="str">
        <f>IF(F42&lt;&gt;'1_Prem'!F10, "ПОМИЛКА, сума не відповідає підсумку 1_Prem"," ")</f>
        <v xml:space="preserve"> </v>
      </c>
      <c r="G53" t="str">
        <f>IF(G42&lt;&gt;'1_Prem'!G10, "ПОМИЛКА, сума не відповідає підсумку 1_Prem"," ")</f>
        <v xml:space="preserve"> </v>
      </c>
      <c r="H53" t="str">
        <f>IF(H42&lt;&gt;'1_Prem'!H10, "ПОМИЛКА, сума не відповідає підсумку 1_Prem"," ")</f>
        <v xml:space="preserve"> </v>
      </c>
      <c r="I53" t="str">
        <f>IF(I42&lt;&gt;'1_Prem'!I10, "ПОМИЛКА, сума не відповідає підсумку 1_Prem"," ")</f>
        <v xml:space="preserve"> </v>
      </c>
      <c r="J53" t="str">
        <f>IF(J42&lt;&gt;'1_Prem'!J10, "ПОМИЛКА, сума не відповідає підсумку 1_Prem"," ")</f>
        <v xml:space="preserve"> </v>
      </c>
      <c r="M53" t="str">
        <f>IF(M42&lt;&gt;'1_Prem'!M10, "ПОМИЛКА, сума не відповідає підсумку 1_Prem"," ")</f>
        <v xml:space="preserve"> </v>
      </c>
      <c r="N53" t="str">
        <f>IF(N42&lt;&gt;'1_Prem'!N10, "ПОМИЛКА, сума не відповідає підсумку 1_Prem"," ")</f>
        <v xml:space="preserve"> </v>
      </c>
      <c r="O53" t="str">
        <f>IF(O42&lt;&gt;'1_Prem'!O10, "ПОМИЛКА, сума не відповідає підсумку 1_Prem"," ")</f>
        <v xml:space="preserve"> </v>
      </c>
      <c r="P53" t="str">
        <f>IF(P42&lt;&gt;'1_Prem'!P10, "ПОМИЛКА, сума не відповідає підсумку 1_Prem"," ")</f>
        <v xml:space="preserve"> </v>
      </c>
      <c r="Q53" t="str">
        <f>IF(Q42&lt;&gt;'1_Prem'!Q10, "ПОМИЛКА, сума не відповідає підсумку 1_Prem"," ")</f>
        <v xml:space="preserve"> </v>
      </c>
    </row>
    <row r="54" spans="2:19" ht="13.2" customHeight="1" thickBot="1" x14ac:dyDescent="0.35"/>
    <row r="55" spans="2:19" s="318" customFormat="1" ht="42.6" customHeight="1" x14ac:dyDescent="0.3">
      <c r="B55" s="983" t="s">
        <v>684</v>
      </c>
      <c r="C55" s="984"/>
      <c r="D55" s="921" t="str">
        <f>D38</f>
        <v>попередній рік (01.01.-31.12.20ХХ)</v>
      </c>
      <c r="F55" s="989" t="s">
        <v>160</v>
      </c>
      <c r="G55" s="990"/>
      <c r="H55" s="990"/>
      <c r="I55" s="990"/>
      <c r="J55" s="990"/>
      <c r="K55" s="922"/>
      <c r="M55" s="989" t="s">
        <v>10</v>
      </c>
      <c r="N55" s="990"/>
      <c r="O55" s="990"/>
      <c r="P55" s="990"/>
      <c r="Q55" s="990"/>
      <c r="R55" s="922"/>
    </row>
    <row r="56" spans="2:19" s="594" customFormat="1" ht="28.8" customHeight="1" x14ac:dyDescent="0.3">
      <c r="B56" s="985"/>
      <c r="C56" s="986"/>
      <c r="D56" s="917" t="s">
        <v>6</v>
      </c>
      <c r="F56" s="912" t="s">
        <v>1</v>
      </c>
      <c r="G56" s="913" t="s">
        <v>2</v>
      </c>
      <c r="H56" s="914" t="s">
        <v>3</v>
      </c>
      <c r="I56" s="913" t="s">
        <v>4</v>
      </c>
      <c r="J56" s="915" t="s">
        <v>6</v>
      </c>
      <c r="K56" s="918" t="s">
        <v>14</v>
      </c>
      <c r="M56" s="912" t="s">
        <v>1</v>
      </c>
      <c r="N56" s="913" t="s">
        <v>2</v>
      </c>
      <c r="O56" s="913" t="s">
        <v>3</v>
      </c>
      <c r="P56" s="913" t="s">
        <v>4</v>
      </c>
      <c r="Q56" s="913" t="s">
        <v>6</v>
      </c>
      <c r="R56" s="918" t="s">
        <v>14</v>
      </c>
    </row>
    <row r="57" spans="2:19" s="594" customFormat="1" ht="19.2" customHeight="1" x14ac:dyDescent="0.3">
      <c r="B57" s="987"/>
      <c r="C57" s="988"/>
      <c r="D57" s="911" t="s">
        <v>5</v>
      </c>
      <c r="F57" s="912" t="s">
        <v>8</v>
      </c>
      <c r="G57" s="913" t="s">
        <v>8</v>
      </c>
      <c r="H57" s="914" t="s">
        <v>8</v>
      </c>
      <c r="I57" s="913" t="s">
        <v>9</v>
      </c>
      <c r="J57" s="915" t="s">
        <v>9</v>
      </c>
      <c r="K57" s="916" t="s">
        <v>15</v>
      </c>
      <c r="M57" s="912" t="s">
        <v>13</v>
      </c>
      <c r="N57" s="913" t="s">
        <v>13</v>
      </c>
      <c r="O57" s="913" t="s">
        <v>13</v>
      </c>
      <c r="P57" s="913" t="s">
        <v>13</v>
      </c>
      <c r="Q57" s="913" t="s">
        <v>13</v>
      </c>
      <c r="R57" s="916" t="s">
        <v>15</v>
      </c>
    </row>
    <row r="58" spans="2:19" s="169" customFormat="1" ht="12" x14ac:dyDescent="0.25">
      <c r="B58" s="724">
        <v>1</v>
      </c>
      <c r="C58" s="725">
        <v>2</v>
      </c>
      <c r="D58" s="726">
        <v>3</v>
      </c>
      <c r="F58" s="722">
        <v>4</v>
      </c>
      <c r="G58" s="199">
        <v>5</v>
      </c>
      <c r="H58" s="723">
        <v>6</v>
      </c>
      <c r="I58" s="199">
        <v>7</v>
      </c>
      <c r="J58" s="199" t="s">
        <v>92</v>
      </c>
      <c r="K58" s="730" t="s">
        <v>93</v>
      </c>
      <c r="M58" s="478">
        <v>10</v>
      </c>
      <c r="N58" s="199">
        <v>11</v>
      </c>
      <c r="O58" s="199">
        <v>12</v>
      </c>
      <c r="P58" s="199">
        <v>13</v>
      </c>
      <c r="Q58" s="723" t="s">
        <v>94</v>
      </c>
      <c r="R58" s="730" t="s">
        <v>95</v>
      </c>
    </row>
    <row r="59" spans="2:19" s="178" customFormat="1" ht="12" x14ac:dyDescent="0.25">
      <c r="B59" s="715"/>
      <c r="C59" s="716" t="s">
        <v>650</v>
      </c>
      <c r="D59" s="717">
        <f>SUM(D60:D69)</f>
        <v>0</v>
      </c>
      <c r="F59" s="718">
        <f>SUM(F60:F69)</f>
        <v>0</v>
      </c>
      <c r="G59" s="719">
        <f>SUM(G60:G69)</f>
        <v>0</v>
      </c>
      <c r="H59" s="719">
        <f>SUM(H60:H69)</f>
        <v>0</v>
      </c>
      <c r="I59" s="720">
        <f>SUM(I60:I69)</f>
        <v>0</v>
      </c>
      <c r="J59" s="719">
        <f>SUM(J60:J69)</f>
        <v>0</v>
      </c>
      <c r="K59" s="721">
        <f>IFERROR(J59/D59,0)</f>
        <v>0</v>
      </c>
      <c r="M59" s="718">
        <f>SUM(M60:M69)</f>
        <v>0</v>
      </c>
      <c r="N59" s="719">
        <f>SUM(N60:N69)</f>
        <v>0</v>
      </c>
      <c r="O59" s="719">
        <f>SUM(O60:O69)</f>
        <v>0</v>
      </c>
      <c r="P59" s="720">
        <f>SUM(P60:P69)</f>
        <v>0</v>
      </c>
      <c r="Q59" s="719">
        <f>SUM(Q60:Q69)</f>
        <v>0</v>
      </c>
      <c r="R59" s="721">
        <f>IFERROR(Q59/J59,0)</f>
        <v>0</v>
      </c>
      <c r="S59" s="169"/>
    </row>
    <row r="60" spans="2:19" s="178" customFormat="1" ht="16.8" customHeight="1" outlineLevel="1" x14ac:dyDescent="0.25">
      <c r="B60" s="105" t="s">
        <v>373</v>
      </c>
      <c r="C60" s="42" t="s">
        <v>374</v>
      </c>
      <c r="D60" s="70"/>
      <c r="F60" s="62"/>
      <c r="G60" s="61"/>
      <c r="H60" s="61"/>
      <c r="I60" s="74"/>
      <c r="J60" s="3">
        <f t="shared" ref="J60:J69" si="12">I60+F60+G60+H60</f>
        <v>0</v>
      </c>
      <c r="K60" s="81">
        <f t="shared" ref="K60:K69" si="13">IFERROR(J60/D60,0)</f>
        <v>0</v>
      </c>
      <c r="M60" s="62"/>
      <c r="N60" s="61"/>
      <c r="O60" s="61"/>
      <c r="P60" s="74"/>
      <c r="Q60" s="3">
        <f t="shared" ref="Q60:Q69" si="14">P60+M60+N60+O60</f>
        <v>0</v>
      </c>
      <c r="R60" s="81">
        <f t="shared" ref="R60:R69" si="15">IFERROR(Q60/J60,0)</f>
        <v>0</v>
      </c>
    </row>
    <row r="61" spans="2:19" s="178" customFormat="1" ht="16.8" customHeight="1" outlineLevel="1" x14ac:dyDescent="0.25">
      <c r="B61" s="105" t="s">
        <v>375</v>
      </c>
      <c r="C61" s="42" t="s">
        <v>376</v>
      </c>
      <c r="D61" s="70"/>
      <c r="F61" s="62"/>
      <c r="G61" s="61"/>
      <c r="H61" s="61"/>
      <c r="I61" s="74"/>
      <c r="J61" s="3">
        <f t="shared" si="12"/>
        <v>0</v>
      </c>
      <c r="K61" s="81">
        <f t="shared" si="13"/>
        <v>0</v>
      </c>
      <c r="M61" s="62"/>
      <c r="N61" s="61"/>
      <c r="O61" s="61"/>
      <c r="P61" s="74"/>
      <c r="Q61" s="3">
        <f t="shared" si="14"/>
        <v>0</v>
      </c>
      <c r="R61" s="81">
        <f t="shared" si="15"/>
        <v>0</v>
      </c>
    </row>
    <row r="62" spans="2:19" s="178" customFormat="1" ht="16.8" customHeight="1" outlineLevel="1" x14ac:dyDescent="0.25">
      <c r="B62" s="105" t="s">
        <v>377</v>
      </c>
      <c r="C62" s="42" t="s">
        <v>378</v>
      </c>
      <c r="D62" s="70"/>
      <c r="F62" s="62"/>
      <c r="G62" s="61"/>
      <c r="H62" s="61"/>
      <c r="I62" s="74"/>
      <c r="J62" s="3">
        <f t="shared" si="12"/>
        <v>0</v>
      </c>
      <c r="K62" s="81">
        <f t="shared" si="13"/>
        <v>0</v>
      </c>
      <c r="M62" s="62"/>
      <c r="N62" s="61"/>
      <c r="O62" s="61"/>
      <c r="P62" s="74"/>
      <c r="Q62" s="3">
        <f t="shared" si="14"/>
        <v>0</v>
      </c>
      <c r="R62" s="81">
        <f t="shared" si="15"/>
        <v>0</v>
      </c>
    </row>
    <row r="63" spans="2:19" s="178" customFormat="1" ht="16.8" customHeight="1" outlineLevel="1" x14ac:dyDescent="0.25">
      <c r="B63" s="105" t="s">
        <v>379</v>
      </c>
      <c r="C63" s="42" t="s">
        <v>380</v>
      </c>
      <c r="D63" s="70"/>
      <c r="F63" s="62"/>
      <c r="G63" s="61"/>
      <c r="H63" s="61"/>
      <c r="I63" s="74"/>
      <c r="J63" s="3">
        <f t="shared" si="12"/>
        <v>0</v>
      </c>
      <c r="K63" s="81">
        <f t="shared" si="13"/>
        <v>0</v>
      </c>
      <c r="M63" s="62"/>
      <c r="N63" s="61"/>
      <c r="O63" s="61"/>
      <c r="P63" s="74"/>
      <c r="Q63" s="3">
        <f t="shared" si="14"/>
        <v>0</v>
      </c>
      <c r="R63" s="81">
        <f t="shared" si="15"/>
        <v>0</v>
      </c>
    </row>
    <row r="64" spans="2:19" s="178" customFormat="1" ht="16.8" customHeight="1" outlineLevel="1" x14ac:dyDescent="0.25">
      <c r="B64" s="105" t="s">
        <v>381</v>
      </c>
      <c r="C64" s="42" t="s">
        <v>781</v>
      </c>
      <c r="D64" s="70"/>
      <c r="F64" s="62"/>
      <c r="G64" s="61"/>
      <c r="H64" s="61"/>
      <c r="I64" s="74"/>
      <c r="J64" s="3">
        <f t="shared" si="12"/>
        <v>0</v>
      </c>
      <c r="K64" s="81">
        <f t="shared" si="13"/>
        <v>0</v>
      </c>
      <c r="M64" s="62"/>
      <c r="N64" s="61"/>
      <c r="O64" s="61"/>
      <c r="P64" s="74"/>
      <c r="Q64" s="3">
        <f t="shared" si="14"/>
        <v>0</v>
      </c>
      <c r="R64" s="81">
        <f t="shared" si="15"/>
        <v>0</v>
      </c>
    </row>
    <row r="65" spans="2:19" ht="16.8" customHeight="1" outlineLevel="1" x14ac:dyDescent="0.3">
      <c r="B65" s="105" t="s">
        <v>383</v>
      </c>
      <c r="C65" s="42" t="s">
        <v>384</v>
      </c>
      <c r="D65" s="70"/>
      <c r="E65" s="178"/>
      <c r="F65" s="62"/>
      <c r="G65" s="61"/>
      <c r="H65" s="61"/>
      <c r="I65" s="74"/>
      <c r="J65" s="3">
        <f t="shared" si="12"/>
        <v>0</v>
      </c>
      <c r="K65" s="81">
        <f t="shared" si="13"/>
        <v>0</v>
      </c>
      <c r="L65" s="178"/>
      <c r="M65" s="62"/>
      <c r="N65" s="61"/>
      <c r="O65" s="61"/>
      <c r="P65" s="74"/>
      <c r="Q65" s="3">
        <f t="shared" si="14"/>
        <v>0</v>
      </c>
      <c r="R65" s="81">
        <f t="shared" si="15"/>
        <v>0</v>
      </c>
      <c r="S65" s="178"/>
    </row>
    <row r="66" spans="2:19" ht="16.8" customHeight="1" outlineLevel="1" x14ac:dyDescent="0.3">
      <c r="B66" s="105" t="s">
        <v>385</v>
      </c>
      <c r="C66" s="42" t="s">
        <v>386</v>
      </c>
      <c r="D66" s="70"/>
      <c r="E66" s="178"/>
      <c r="F66" s="62"/>
      <c r="G66" s="61"/>
      <c r="H66" s="61"/>
      <c r="I66" s="74"/>
      <c r="J66" s="3">
        <f t="shared" si="12"/>
        <v>0</v>
      </c>
      <c r="K66" s="81">
        <f t="shared" si="13"/>
        <v>0</v>
      </c>
      <c r="L66" s="178"/>
      <c r="M66" s="62"/>
      <c r="N66" s="61"/>
      <c r="O66" s="61"/>
      <c r="P66" s="74"/>
      <c r="Q66" s="3">
        <f t="shared" si="14"/>
        <v>0</v>
      </c>
      <c r="R66" s="81">
        <f t="shared" si="15"/>
        <v>0</v>
      </c>
      <c r="S66" s="178"/>
    </row>
    <row r="67" spans="2:19" ht="16.8" customHeight="1" outlineLevel="1" x14ac:dyDescent="0.3">
      <c r="B67" s="105" t="s">
        <v>387</v>
      </c>
      <c r="C67" s="42" t="s">
        <v>388</v>
      </c>
      <c r="D67" s="70"/>
      <c r="E67" s="178"/>
      <c r="F67" s="62"/>
      <c r="G67" s="61"/>
      <c r="H67" s="61"/>
      <c r="I67" s="74"/>
      <c r="J67" s="3">
        <f t="shared" si="12"/>
        <v>0</v>
      </c>
      <c r="K67" s="81">
        <f t="shared" si="13"/>
        <v>0</v>
      </c>
      <c r="L67" s="178"/>
      <c r="M67" s="62"/>
      <c r="N67" s="61"/>
      <c r="O67" s="61"/>
      <c r="P67" s="74"/>
      <c r="Q67" s="3">
        <f t="shared" si="14"/>
        <v>0</v>
      </c>
      <c r="R67" s="81">
        <f t="shared" si="15"/>
        <v>0</v>
      </c>
      <c r="S67" s="178"/>
    </row>
    <row r="68" spans="2:19" ht="16.8" customHeight="1" outlineLevel="1" x14ac:dyDescent="0.3">
      <c r="B68" s="105" t="s">
        <v>389</v>
      </c>
      <c r="C68" s="42" t="s">
        <v>390</v>
      </c>
      <c r="D68" s="70"/>
      <c r="E68" s="178"/>
      <c r="F68" s="62"/>
      <c r="G68" s="61"/>
      <c r="H68" s="61"/>
      <c r="I68" s="74"/>
      <c r="J68" s="3">
        <f t="shared" si="12"/>
        <v>0</v>
      </c>
      <c r="K68" s="81">
        <f t="shared" si="13"/>
        <v>0</v>
      </c>
      <c r="L68" s="178"/>
      <c r="M68" s="62"/>
      <c r="N68" s="61"/>
      <c r="O68" s="61"/>
      <c r="P68" s="74"/>
      <c r="Q68" s="3">
        <f t="shared" si="14"/>
        <v>0</v>
      </c>
      <c r="R68" s="81">
        <f t="shared" si="15"/>
        <v>0</v>
      </c>
      <c r="S68" s="178"/>
    </row>
    <row r="69" spans="2:19" ht="16.8" customHeight="1" outlineLevel="1" thickBot="1" x14ac:dyDescent="0.35">
      <c r="B69" s="106" t="s">
        <v>391</v>
      </c>
      <c r="C69" s="107" t="s">
        <v>392</v>
      </c>
      <c r="D69" s="71"/>
      <c r="E69" s="178"/>
      <c r="F69" s="67"/>
      <c r="G69" s="77"/>
      <c r="H69" s="77"/>
      <c r="I69" s="75"/>
      <c r="J69" s="82">
        <f t="shared" si="12"/>
        <v>0</v>
      </c>
      <c r="K69" s="83">
        <f t="shared" si="13"/>
        <v>0</v>
      </c>
      <c r="L69" s="178"/>
      <c r="M69" s="67"/>
      <c r="N69" s="77"/>
      <c r="O69" s="77"/>
      <c r="P69" s="75"/>
      <c r="Q69" s="82">
        <f t="shared" si="14"/>
        <v>0</v>
      </c>
      <c r="R69" s="83">
        <f t="shared" si="15"/>
        <v>0</v>
      </c>
      <c r="S69" s="178"/>
    </row>
    <row r="70" spans="2:19" ht="13.2" customHeight="1" x14ac:dyDescent="0.3">
      <c r="D70" s="351" t="str">
        <f>IF(D59&lt;&gt;'1_Prem'!D11, "ПОМИЛКА, сума не відповідає підсумку 1_Prem"," ")</f>
        <v xml:space="preserve"> </v>
      </c>
      <c r="F70" t="str">
        <f>IF(F59&lt;&gt;'1_Prem'!F11, "ПОМИЛКА, сума не відповідає підсумку 1_Prem"," ")</f>
        <v xml:space="preserve"> </v>
      </c>
      <c r="G70" t="str">
        <f>IF(G59&lt;&gt;'1_Prem'!G11, "ПОМИЛКА, сума не відповідає підсумку 1_Prem"," ")</f>
        <v xml:space="preserve"> </v>
      </c>
      <c r="H70" t="str">
        <f>IF(H59&lt;&gt;'1_Prem'!H11, "ПОМИЛКА, сума не відповідає підсумку 1_Prem"," ")</f>
        <v xml:space="preserve"> </v>
      </c>
      <c r="I70" t="str">
        <f>IF(I59&lt;&gt;'1_Prem'!I11, "ПОМИЛКА, сума не відповідає підсумку 1_Prem"," ")</f>
        <v xml:space="preserve"> </v>
      </c>
      <c r="J70" t="str">
        <f>IF(J59&lt;&gt;'1_Prem'!J11, "ПОМИЛКА, сума не відповідає підсумку 1_Prem"," ")</f>
        <v xml:space="preserve"> </v>
      </c>
      <c r="M70" t="str">
        <f>IF(M59&lt;&gt;'1_Prem'!M11, "ПОМИЛКА, сума не відповідає підсумку 1_Prem"," ")</f>
        <v xml:space="preserve"> </v>
      </c>
      <c r="N70" t="str">
        <f>IF(N59&lt;&gt;'1_Prem'!N11, "ПОМИЛКА, сума не відповідає підсумку 1_Prem"," ")</f>
        <v xml:space="preserve"> </v>
      </c>
      <c r="O70" t="str">
        <f>IF(O59&lt;&gt;'1_Prem'!O11, "ПОМИЛКА, сума не відповідає підсумку 1_Prem"," ")</f>
        <v xml:space="preserve"> </v>
      </c>
      <c r="P70" t="str">
        <f>IF(P59&lt;&gt;'1_Prem'!P11, "ПОМИЛКА, сума не відповідає підсумку 1_Prem"," ")</f>
        <v xml:space="preserve"> </v>
      </c>
      <c r="Q70" t="str">
        <f>IF(Q59&lt;&gt;'1_Prem'!Q11, "ПОМИЛКА, сума не відповідає підсумку 1_Prem"," ")</f>
        <v xml:space="preserve"> </v>
      </c>
    </row>
    <row r="71" spans="2:19" ht="13.2" customHeight="1" thickBot="1" x14ac:dyDescent="0.35"/>
    <row r="72" spans="2:19" s="318" customFormat="1" ht="43.2" customHeight="1" x14ac:dyDescent="0.3">
      <c r="B72" s="983" t="s">
        <v>685</v>
      </c>
      <c r="C72" s="984"/>
      <c r="D72" s="921" t="str">
        <f>D55</f>
        <v>попередній рік (01.01.-31.12.20ХХ)</v>
      </c>
      <c r="F72" s="989" t="s">
        <v>160</v>
      </c>
      <c r="G72" s="990"/>
      <c r="H72" s="990"/>
      <c r="I72" s="990"/>
      <c r="J72" s="990"/>
      <c r="K72" s="922"/>
      <c r="M72" s="989" t="s">
        <v>10</v>
      </c>
      <c r="N72" s="990"/>
      <c r="O72" s="990"/>
      <c r="P72" s="990"/>
      <c r="Q72" s="990"/>
      <c r="R72" s="922"/>
    </row>
    <row r="73" spans="2:19" s="594" customFormat="1" ht="28.8" customHeight="1" x14ac:dyDescent="0.3">
      <c r="B73" s="985"/>
      <c r="C73" s="986"/>
      <c r="D73" s="917" t="s">
        <v>6</v>
      </c>
      <c r="F73" s="912" t="s">
        <v>1</v>
      </c>
      <c r="G73" s="913" t="s">
        <v>2</v>
      </c>
      <c r="H73" s="914" t="s">
        <v>3</v>
      </c>
      <c r="I73" s="913" t="s">
        <v>4</v>
      </c>
      <c r="J73" s="915" t="s">
        <v>6</v>
      </c>
      <c r="K73" s="918" t="s">
        <v>14</v>
      </c>
      <c r="M73" s="912" t="s">
        <v>1</v>
      </c>
      <c r="N73" s="913" t="s">
        <v>2</v>
      </c>
      <c r="O73" s="913" t="s">
        <v>3</v>
      </c>
      <c r="P73" s="913" t="s">
        <v>4</v>
      </c>
      <c r="Q73" s="913" t="s">
        <v>6</v>
      </c>
      <c r="R73" s="918" t="s">
        <v>14</v>
      </c>
    </row>
    <row r="74" spans="2:19" s="594" customFormat="1" ht="19.2" customHeight="1" x14ac:dyDescent="0.3">
      <c r="B74" s="987"/>
      <c r="C74" s="988"/>
      <c r="D74" s="911" t="s">
        <v>5</v>
      </c>
      <c r="F74" s="912" t="s">
        <v>8</v>
      </c>
      <c r="G74" s="913" t="s">
        <v>8</v>
      </c>
      <c r="H74" s="914" t="s">
        <v>8</v>
      </c>
      <c r="I74" s="913" t="s">
        <v>9</v>
      </c>
      <c r="J74" s="915" t="s">
        <v>9</v>
      </c>
      <c r="K74" s="916" t="s">
        <v>15</v>
      </c>
      <c r="M74" s="912" t="s">
        <v>13</v>
      </c>
      <c r="N74" s="913" t="s">
        <v>13</v>
      </c>
      <c r="O74" s="913" t="s">
        <v>13</v>
      </c>
      <c r="P74" s="913" t="s">
        <v>13</v>
      </c>
      <c r="Q74" s="913" t="s">
        <v>13</v>
      </c>
      <c r="R74" s="916" t="s">
        <v>15</v>
      </c>
    </row>
    <row r="75" spans="2:19" s="169" customFormat="1" ht="12" x14ac:dyDescent="0.25">
      <c r="B75" s="724">
        <v>1</v>
      </c>
      <c r="C75" s="725">
        <v>2</v>
      </c>
      <c r="D75" s="726">
        <v>3</v>
      </c>
      <c r="F75" s="722">
        <v>4</v>
      </c>
      <c r="G75" s="199">
        <v>5</v>
      </c>
      <c r="H75" s="723">
        <v>6</v>
      </c>
      <c r="I75" s="199">
        <v>7</v>
      </c>
      <c r="J75" s="199" t="s">
        <v>92</v>
      </c>
      <c r="K75" s="731" t="s">
        <v>93</v>
      </c>
      <c r="M75" s="478">
        <v>10</v>
      </c>
      <c r="N75" s="199">
        <v>11</v>
      </c>
      <c r="O75" s="199">
        <v>12</v>
      </c>
      <c r="P75" s="199">
        <v>13</v>
      </c>
      <c r="Q75" s="199" t="s">
        <v>94</v>
      </c>
      <c r="R75" s="731" t="s">
        <v>95</v>
      </c>
    </row>
    <row r="76" spans="2:19" s="178" customFormat="1" ht="12" x14ac:dyDescent="0.25">
      <c r="B76" s="715"/>
      <c r="C76" s="716" t="s">
        <v>650</v>
      </c>
      <c r="D76" s="717">
        <f>SUM(D77:D86)</f>
        <v>0</v>
      </c>
      <c r="F76" s="718">
        <f>SUM(F77:F86)</f>
        <v>0</v>
      </c>
      <c r="G76" s="719">
        <f>SUM(G77:G86)</f>
        <v>0</v>
      </c>
      <c r="H76" s="719">
        <f>SUM(H77:H86)</f>
        <v>0</v>
      </c>
      <c r="I76" s="720">
        <f>SUM(I77:I86)</f>
        <v>0</v>
      </c>
      <c r="J76" s="719">
        <f>SUM(J77:J86)</f>
        <v>0</v>
      </c>
      <c r="K76" s="721">
        <f>IFERROR(J76/D76,0)</f>
        <v>0</v>
      </c>
      <c r="M76" s="718">
        <f>SUM(M77:M86)</f>
        <v>0</v>
      </c>
      <c r="N76" s="719">
        <f>SUM(N77:N86)</f>
        <v>0</v>
      </c>
      <c r="O76" s="719">
        <f>SUM(O77:O86)</f>
        <v>0</v>
      </c>
      <c r="P76" s="720">
        <f>SUM(P77:P86)</f>
        <v>0</v>
      </c>
      <c r="Q76" s="719">
        <f>SUM(Q77:Q86)</f>
        <v>0</v>
      </c>
      <c r="R76" s="721">
        <f>IFERROR(Q76/J76,0)</f>
        <v>0</v>
      </c>
      <c r="S76" s="169"/>
    </row>
    <row r="77" spans="2:19" s="178" customFormat="1" ht="16.8" customHeight="1" outlineLevel="1" x14ac:dyDescent="0.25">
      <c r="B77" s="105" t="s">
        <v>373</v>
      </c>
      <c r="C77" s="42" t="s">
        <v>374</v>
      </c>
      <c r="D77" s="70"/>
      <c r="F77" s="62"/>
      <c r="G77" s="61"/>
      <c r="H77" s="61"/>
      <c r="I77" s="74"/>
      <c r="J77" s="3">
        <f t="shared" ref="J77:J86" si="16">I77+F77+G77+H77</f>
        <v>0</v>
      </c>
      <c r="K77" s="81">
        <f t="shared" ref="K77:K86" si="17">IFERROR(J77/D77,0)</f>
        <v>0</v>
      </c>
      <c r="M77" s="62"/>
      <c r="N77" s="61"/>
      <c r="O77" s="61"/>
      <c r="P77" s="74"/>
      <c r="Q77" s="3">
        <f t="shared" ref="Q77:Q86" si="18">P77+M77+N77+O77</f>
        <v>0</v>
      </c>
      <c r="R77" s="81">
        <f t="shared" ref="R77:R86" si="19">IFERROR(Q77/J77,0)</f>
        <v>0</v>
      </c>
    </row>
    <row r="78" spans="2:19" s="178" customFormat="1" ht="16.8" customHeight="1" outlineLevel="1" x14ac:dyDescent="0.25">
      <c r="B78" s="105" t="s">
        <v>375</v>
      </c>
      <c r="C78" s="42" t="s">
        <v>376</v>
      </c>
      <c r="D78" s="70"/>
      <c r="F78" s="62"/>
      <c r="G78" s="61"/>
      <c r="H78" s="61"/>
      <c r="I78" s="74"/>
      <c r="J78" s="3">
        <f t="shared" si="16"/>
        <v>0</v>
      </c>
      <c r="K78" s="81">
        <f t="shared" si="17"/>
        <v>0</v>
      </c>
      <c r="M78" s="62"/>
      <c r="N78" s="61"/>
      <c r="O78" s="61"/>
      <c r="P78" s="74"/>
      <c r="Q78" s="3">
        <f t="shared" si="18"/>
        <v>0</v>
      </c>
      <c r="R78" s="81">
        <f t="shared" si="19"/>
        <v>0</v>
      </c>
    </row>
    <row r="79" spans="2:19" s="178" customFormat="1" ht="16.8" customHeight="1" outlineLevel="1" x14ac:dyDescent="0.25">
      <c r="B79" s="105" t="s">
        <v>377</v>
      </c>
      <c r="C79" s="42" t="s">
        <v>378</v>
      </c>
      <c r="D79" s="70"/>
      <c r="F79" s="62"/>
      <c r="G79" s="61"/>
      <c r="H79" s="61"/>
      <c r="I79" s="74"/>
      <c r="J79" s="3">
        <f t="shared" si="16"/>
        <v>0</v>
      </c>
      <c r="K79" s="81">
        <f t="shared" si="17"/>
        <v>0</v>
      </c>
      <c r="M79" s="62"/>
      <c r="N79" s="61"/>
      <c r="O79" s="61"/>
      <c r="P79" s="74"/>
      <c r="Q79" s="3">
        <f t="shared" si="18"/>
        <v>0</v>
      </c>
      <c r="R79" s="81">
        <f t="shared" si="19"/>
        <v>0</v>
      </c>
    </row>
    <row r="80" spans="2:19" s="178" customFormat="1" ht="16.8" customHeight="1" outlineLevel="1" x14ac:dyDescent="0.25">
      <c r="B80" s="105" t="s">
        <v>379</v>
      </c>
      <c r="C80" s="42" t="s">
        <v>380</v>
      </c>
      <c r="D80" s="70"/>
      <c r="F80" s="62"/>
      <c r="G80" s="61"/>
      <c r="H80" s="61"/>
      <c r="I80" s="74"/>
      <c r="J80" s="3">
        <f t="shared" si="16"/>
        <v>0</v>
      </c>
      <c r="K80" s="81">
        <f t="shared" si="17"/>
        <v>0</v>
      </c>
      <c r="M80" s="62"/>
      <c r="N80" s="61"/>
      <c r="O80" s="61"/>
      <c r="P80" s="74"/>
      <c r="Q80" s="3">
        <f t="shared" si="18"/>
        <v>0</v>
      </c>
      <c r="R80" s="81">
        <f t="shared" si="19"/>
        <v>0</v>
      </c>
    </row>
    <row r="81" spans="2:19" s="178" customFormat="1" ht="16.8" customHeight="1" outlineLevel="1" x14ac:dyDescent="0.25">
      <c r="B81" s="105" t="s">
        <v>381</v>
      </c>
      <c r="C81" s="42" t="s">
        <v>781</v>
      </c>
      <c r="D81" s="70"/>
      <c r="F81" s="62"/>
      <c r="G81" s="61"/>
      <c r="H81" s="61"/>
      <c r="I81" s="74"/>
      <c r="J81" s="3">
        <f t="shared" si="16"/>
        <v>0</v>
      </c>
      <c r="K81" s="81">
        <f t="shared" si="17"/>
        <v>0</v>
      </c>
      <c r="M81" s="62"/>
      <c r="N81" s="61"/>
      <c r="O81" s="61"/>
      <c r="P81" s="74"/>
      <c r="Q81" s="3">
        <f t="shared" si="18"/>
        <v>0</v>
      </c>
      <c r="R81" s="81">
        <f t="shared" si="19"/>
        <v>0</v>
      </c>
    </row>
    <row r="82" spans="2:19" ht="16.8" customHeight="1" outlineLevel="1" x14ac:dyDescent="0.3">
      <c r="B82" s="105" t="s">
        <v>383</v>
      </c>
      <c r="C82" s="42" t="s">
        <v>384</v>
      </c>
      <c r="D82" s="70"/>
      <c r="E82" s="178"/>
      <c r="F82" s="62"/>
      <c r="G82" s="61"/>
      <c r="H82" s="61"/>
      <c r="I82" s="74"/>
      <c r="J82" s="3">
        <f t="shared" si="16"/>
        <v>0</v>
      </c>
      <c r="K82" s="81">
        <f t="shared" si="17"/>
        <v>0</v>
      </c>
      <c r="L82" s="178"/>
      <c r="M82" s="62"/>
      <c r="N82" s="61"/>
      <c r="O82" s="61"/>
      <c r="P82" s="74"/>
      <c r="Q82" s="3">
        <f t="shared" si="18"/>
        <v>0</v>
      </c>
      <c r="R82" s="81">
        <f t="shared" si="19"/>
        <v>0</v>
      </c>
      <c r="S82" s="178"/>
    </row>
    <row r="83" spans="2:19" ht="16.8" customHeight="1" outlineLevel="1" x14ac:dyDescent="0.3">
      <c r="B83" s="105" t="s">
        <v>385</v>
      </c>
      <c r="C83" s="42" t="s">
        <v>386</v>
      </c>
      <c r="D83" s="70"/>
      <c r="E83" s="178"/>
      <c r="F83" s="62"/>
      <c r="G83" s="61"/>
      <c r="H83" s="61"/>
      <c r="I83" s="74"/>
      <c r="J83" s="3">
        <f t="shared" si="16"/>
        <v>0</v>
      </c>
      <c r="K83" s="81">
        <f t="shared" si="17"/>
        <v>0</v>
      </c>
      <c r="L83" s="178"/>
      <c r="M83" s="62"/>
      <c r="N83" s="61"/>
      <c r="O83" s="61"/>
      <c r="P83" s="74"/>
      <c r="Q83" s="3">
        <f t="shared" si="18"/>
        <v>0</v>
      </c>
      <c r="R83" s="81">
        <f t="shared" si="19"/>
        <v>0</v>
      </c>
      <c r="S83" s="178"/>
    </row>
    <row r="84" spans="2:19" ht="16.8" customHeight="1" outlineLevel="1" x14ac:dyDescent="0.3">
      <c r="B84" s="105" t="s">
        <v>387</v>
      </c>
      <c r="C84" s="42" t="s">
        <v>388</v>
      </c>
      <c r="D84" s="70"/>
      <c r="E84" s="178"/>
      <c r="F84" s="62"/>
      <c r="G84" s="61"/>
      <c r="H84" s="61"/>
      <c r="I84" s="74"/>
      <c r="J84" s="3">
        <f t="shared" si="16"/>
        <v>0</v>
      </c>
      <c r="K84" s="81">
        <f t="shared" si="17"/>
        <v>0</v>
      </c>
      <c r="L84" s="178"/>
      <c r="M84" s="62"/>
      <c r="N84" s="61"/>
      <c r="O84" s="61"/>
      <c r="P84" s="74"/>
      <c r="Q84" s="3">
        <f t="shared" si="18"/>
        <v>0</v>
      </c>
      <c r="R84" s="81">
        <f t="shared" si="19"/>
        <v>0</v>
      </c>
      <c r="S84" s="178"/>
    </row>
    <row r="85" spans="2:19" ht="16.8" customHeight="1" outlineLevel="1" x14ac:dyDescent="0.3">
      <c r="B85" s="105" t="s">
        <v>389</v>
      </c>
      <c r="C85" s="42" t="s">
        <v>390</v>
      </c>
      <c r="D85" s="70"/>
      <c r="E85" s="178"/>
      <c r="F85" s="62"/>
      <c r="G85" s="61"/>
      <c r="H85" s="61"/>
      <c r="I85" s="74"/>
      <c r="J85" s="3">
        <f t="shared" si="16"/>
        <v>0</v>
      </c>
      <c r="K85" s="81">
        <f t="shared" si="17"/>
        <v>0</v>
      </c>
      <c r="L85" s="178"/>
      <c r="M85" s="62"/>
      <c r="N85" s="61"/>
      <c r="O85" s="61"/>
      <c r="P85" s="74"/>
      <c r="Q85" s="3">
        <f t="shared" si="18"/>
        <v>0</v>
      </c>
      <c r="R85" s="81">
        <f t="shared" si="19"/>
        <v>0</v>
      </c>
      <c r="S85" s="178"/>
    </row>
    <row r="86" spans="2:19" ht="16.8" customHeight="1" outlineLevel="1" thickBot="1" x14ac:dyDescent="0.35">
      <c r="B86" s="106" t="s">
        <v>391</v>
      </c>
      <c r="C86" s="107" t="s">
        <v>392</v>
      </c>
      <c r="D86" s="71"/>
      <c r="E86" s="178"/>
      <c r="F86" s="67"/>
      <c r="G86" s="77"/>
      <c r="H86" s="77"/>
      <c r="I86" s="75"/>
      <c r="J86" s="82">
        <f t="shared" si="16"/>
        <v>0</v>
      </c>
      <c r="K86" s="83">
        <f t="shared" si="17"/>
        <v>0</v>
      </c>
      <c r="L86" s="178"/>
      <c r="M86" s="67"/>
      <c r="N86" s="77"/>
      <c r="O86" s="77"/>
      <c r="P86" s="75"/>
      <c r="Q86" s="82">
        <f t="shared" si="18"/>
        <v>0</v>
      </c>
      <c r="R86" s="83">
        <f t="shared" si="19"/>
        <v>0</v>
      </c>
      <c r="S86" s="178"/>
    </row>
    <row r="87" spans="2:19" ht="13.2" customHeight="1" x14ac:dyDescent="0.3">
      <c r="D87" s="351" t="str">
        <f>IF(D76&lt;&gt;'1_Prem'!D13, "ПОМИЛКА, сума не відповідає підсумку 1_Prem"," ")</f>
        <v xml:space="preserve"> </v>
      </c>
      <c r="F87" t="str">
        <f>IF(F76&lt;&gt;'1_Prem'!F13, "ПОМИЛКА, сума не відповідає підсумку 1_Prem"," ")</f>
        <v xml:space="preserve"> </v>
      </c>
      <c r="G87" t="str">
        <f>IF(G76&lt;&gt;'1_Prem'!G13, "ПОМИЛКА, сума не відповідає підсумку 1_Prem"," ")</f>
        <v xml:space="preserve"> </v>
      </c>
      <c r="H87" t="str">
        <f>IF(H76&lt;&gt;'1_Prem'!H13, "ПОМИЛКА, сума не відповідає підсумку 1_Prem"," ")</f>
        <v xml:space="preserve"> </v>
      </c>
      <c r="I87" t="str">
        <f>IF(I76&lt;&gt;'1_Prem'!I13, "ПОМИЛКА, сума не відповідає підсумку 1_Prem"," ")</f>
        <v xml:space="preserve"> </v>
      </c>
      <c r="J87" t="str">
        <f>IF(J76&lt;&gt;'1_Prem'!J13, "ПОМИЛКА, сума не відповідає підсумку 1_Prem"," ")</f>
        <v xml:space="preserve"> </v>
      </c>
      <c r="M87" t="str">
        <f>IF(M76&lt;&gt;'1_Prem'!M13, "ПОМИЛКА, сума не відповідає підсумку 1_Prem"," ")</f>
        <v xml:space="preserve"> </v>
      </c>
      <c r="N87" t="str">
        <f>IF(N76&lt;&gt;'1_Prem'!N13, "ПОМИЛКА, сума не відповідає підсумку 1_Prem"," ")</f>
        <v xml:space="preserve"> </v>
      </c>
      <c r="O87" t="str">
        <f>IF(O76&lt;&gt;'1_Prem'!O13, "ПОМИЛКА, сума не відповідає підсумку 1_Prem"," ")</f>
        <v xml:space="preserve"> </v>
      </c>
      <c r="P87" t="str">
        <f>IF(P76&lt;&gt;'1_Prem'!P13, "ПОМИЛКА, сума не відповідає підсумку 1_Prem"," ")</f>
        <v xml:space="preserve"> </v>
      </c>
      <c r="Q87" t="str">
        <f>IF(Q76&lt;&gt;'1_Prem'!Q13, "ПОМИЛКА, сума не відповідає підсумку 1_Prem"," ")</f>
        <v xml:space="preserve"> </v>
      </c>
    </row>
    <row r="88" spans="2:19" ht="13.2" customHeight="1" thickBot="1" x14ac:dyDescent="0.35"/>
    <row r="89" spans="2:19" s="318" customFormat="1" ht="39.6" customHeight="1" x14ac:dyDescent="0.3">
      <c r="B89" s="983" t="s">
        <v>686</v>
      </c>
      <c r="C89" s="984"/>
      <c r="D89" s="921" t="str">
        <f>D72</f>
        <v>попередній рік (01.01.-31.12.20ХХ)</v>
      </c>
      <c r="F89" s="989" t="s">
        <v>160</v>
      </c>
      <c r="G89" s="990"/>
      <c r="H89" s="990"/>
      <c r="I89" s="990"/>
      <c r="J89" s="990"/>
      <c r="K89" s="922"/>
      <c r="M89" s="989" t="s">
        <v>10</v>
      </c>
      <c r="N89" s="990"/>
      <c r="O89" s="990"/>
      <c r="P89" s="990"/>
      <c r="Q89" s="990"/>
      <c r="R89" s="922"/>
    </row>
    <row r="90" spans="2:19" s="594" customFormat="1" ht="28.8" customHeight="1" x14ac:dyDescent="0.3">
      <c r="B90" s="985"/>
      <c r="C90" s="986"/>
      <c r="D90" s="917" t="s">
        <v>6</v>
      </c>
      <c r="F90" s="912" t="s">
        <v>1</v>
      </c>
      <c r="G90" s="913" t="s">
        <v>2</v>
      </c>
      <c r="H90" s="914" t="s">
        <v>3</v>
      </c>
      <c r="I90" s="913" t="s">
        <v>4</v>
      </c>
      <c r="J90" s="915" t="s">
        <v>6</v>
      </c>
      <c r="K90" s="918" t="s">
        <v>14</v>
      </c>
      <c r="M90" s="912" t="s">
        <v>1</v>
      </c>
      <c r="N90" s="913" t="s">
        <v>2</v>
      </c>
      <c r="O90" s="913" t="s">
        <v>3</v>
      </c>
      <c r="P90" s="913" t="s">
        <v>4</v>
      </c>
      <c r="Q90" s="913" t="s">
        <v>6</v>
      </c>
      <c r="R90" s="918" t="s">
        <v>14</v>
      </c>
    </row>
    <row r="91" spans="2:19" s="594" customFormat="1" ht="19.2" customHeight="1" x14ac:dyDescent="0.3">
      <c r="B91" s="987"/>
      <c r="C91" s="988"/>
      <c r="D91" s="911" t="s">
        <v>5</v>
      </c>
      <c r="F91" s="912" t="s">
        <v>8</v>
      </c>
      <c r="G91" s="913" t="s">
        <v>8</v>
      </c>
      <c r="H91" s="914" t="s">
        <v>8</v>
      </c>
      <c r="I91" s="913" t="s">
        <v>9</v>
      </c>
      <c r="J91" s="915" t="s">
        <v>9</v>
      </c>
      <c r="K91" s="916" t="s">
        <v>15</v>
      </c>
      <c r="M91" s="912" t="s">
        <v>13</v>
      </c>
      <c r="N91" s="913" t="s">
        <v>13</v>
      </c>
      <c r="O91" s="913" t="s">
        <v>13</v>
      </c>
      <c r="P91" s="913" t="s">
        <v>13</v>
      </c>
      <c r="Q91" s="913" t="s">
        <v>13</v>
      </c>
      <c r="R91" s="916" t="s">
        <v>15</v>
      </c>
    </row>
    <row r="92" spans="2:19" s="169" customFormat="1" ht="12" x14ac:dyDescent="0.25">
      <c r="B92" s="724">
        <v>1</v>
      </c>
      <c r="C92" s="725">
        <v>2</v>
      </c>
      <c r="D92" s="726">
        <v>3</v>
      </c>
      <c r="F92" s="722">
        <v>4</v>
      </c>
      <c r="G92" s="199">
        <v>5</v>
      </c>
      <c r="H92" s="723">
        <v>6</v>
      </c>
      <c r="I92" s="199">
        <v>7</v>
      </c>
      <c r="J92" s="199" t="s">
        <v>92</v>
      </c>
      <c r="K92" s="730" t="s">
        <v>93</v>
      </c>
      <c r="M92" s="478">
        <v>10</v>
      </c>
      <c r="N92" s="199">
        <v>11</v>
      </c>
      <c r="O92" s="199">
        <v>12</v>
      </c>
      <c r="P92" s="199">
        <v>13</v>
      </c>
      <c r="Q92" s="199" t="s">
        <v>94</v>
      </c>
      <c r="R92" s="730" t="s">
        <v>95</v>
      </c>
    </row>
    <row r="93" spans="2:19" s="178" customFormat="1" ht="12" x14ac:dyDescent="0.25">
      <c r="B93" s="715"/>
      <c r="C93" s="716" t="s">
        <v>650</v>
      </c>
      <c r="D93" s="717">
        <f>SUM(D94:D103)</f>
        <v>0</v>
      </c>
      <c r="F93" s="718">
        <f>SUM(F94:F103)</f>
        <v>0</v>
      </c>
      <c r="G93" s="719">
        <f>SUM(G94:G103)</f>
        <v>0</v>
      </c>
      <c r="H93" s="719">
        <f>SUM(H94:H103)</f>
        <v>0</v>
      </c>
      <c r="I93" s="720">
        <f>SUM(I94:I103)</f>
        <v>0</v>
      </c>
      <c r="J93" s="719">
        <f>SUM(J94:J103)</f>
        <v>0</v>
      </c>
      <c r="K93" s="721">
        <f>IFERROR(J93/D93,0)</f>
        <v>0</v>
      </c>
      <c r="M93" s="718">
        <f>SUM(M94:M103)</f>
        <v>0</v>
      </c>
      <c r="N93" s="719">
        <f>SUM(N94:N103)</f>
        <v>0</v>
      </c>
      <c r="O93" s="719">
        <f>SUM(O94:O103)</f>
        <v>0</v>
      </c>
      <c r="P93" s="720">
        <f>SUM(P94:P103)</f>
        <v>0</v>
      </c>
      <c r="Q93" s="719">
        <f>SUM(Q94:Q103)</f>
        <v>0</v>
      </c>
      <c r="R93" s="721">
        <f>IFERROR(Q93/J93,0)</f>
        <v>0</v>
      </c>
      <c r="S93" s="169"/>
    </row>
    <row r="94" spans="2:19" s="178" customFormat="1" ht="16.8" customHeight="1" outlineLevel="1" x14ac:dyDescent="0.25">
      <c r="B94" s="105" t="s">
        <v>373</v>
      </c>
      <c r="C94" s="42" t="s">
        <v>374</v>
      </c>
      <c r="D94" s="70"/>
      <c r="F94" s="62"/>
      <c r="G94" s="61"/>
      <c r="H94" s="61"/>
      <c r="I94" s="74"/>
      <c r="J94" s="3">
        <f t="shared" ref="J94:J103" si="20">I94+F94+G94+H94</f>
        <v>0</v>
      </c>
      <c r="K94" s="81">
        <f t="shared" ref="K94:K103" si="21">IFERROR(J94/D94,0)</f>
        <v>0</v>
      </c>
      <c r="M94" s="62"/>
      <c r="N94" s="61"/>
      <c r="O94" s="61"/>
      <c r="P94" s="74"/>
      <c r="Q94" s="3">
        <f t="shared" ref="Q94:Q103" si="22">P94+M94+N94+O94</f>
        <v>0</v>
      </c>
      <c r="R94" s="81">
        <f t="shared" ref="R94:R103" si="23">IFERROR(Q94/J94,0)</f>
        <v>0</v>
      </c>
    </row>
    <row r="95" spans="2:19" s="178" customFormat="1" ht="16.8" customHeight="1" outlineLevel="1" x14ac:dyDescent="0.25">
      <c r="B95" s="105" t="s">
        <v>375</v>
      </c>
      <c r="C95" s="42" t="s">
        <v>376</v>
      </c>
      <c r="D95" s="70"/>
      <c r="F95" s="62"/>
      <c r="G95" s="61"/>
      <c r="H95" s="61"/>
      <c r="I95" s="74"/>
      <c r="J95" s="3">
        <f t="shared" si="20"/>
        <v>0</v>
      </c>
      <c r="K95" s="81">
        <f t="shared" si="21"/>
        <v>0</v>
      </c>
      <c r="M95" s="62"/>
      <c r="N95" s="61"/>
      <c r="O95" s="61"/>
      <c r="P95" s="74"/>
      <c r="Q95" s="3">
        <f t="shared" si="22"/>
        <v>0</v>
      </c>
      <c r="R95" s="81">
        <f t="shared" si="23"/>
        <v>0</v>
      </c>
    </row>
    <row r="96" spans="2:19" s="178" customFormat="1" ht="16.8" customHeight="1" outlineLevel="1" x14ac:dyDescent="0.25">
      <c r="B96" s="105" t="s">
        <v>377</v>
      </c>
      <c r="C96" s="42" t="s">
        <v>378</v>
      </c>
      <c r="D96" s="70"/>
      <c r="F96" s="62"/>
      <c r="G96" s="61"/>
      <c r="H96" s="61"/>
      <c r="I96" s="74"/>
      <c r="J96" s="3">
        <f t="shared" si="20"/>
        <v>0</v>
      </c>
      <c r="K96" s="81">
        <f t="shared" si="21"/>
        <v>0</v>
      </c>
      <c r="M96" s="62"/>
      <c r="N96" s="61"/>
      <c r="O96" s="61"/>
      <c r="P96" s="74"/>
      <c r="Q96" s="3">
        <f t="shared" si="22"/>
        <v>0</v>
      </c>
      <c r="R96" s="81">
        <f t="shared" si="23"/>
        <v>0</v>
      </c>
    </row>
    <row r="97" spans="2:19" s="178" customFormat="1" ht="16.8" customHeight="1" outlineLevel="1" x14ac:dyDescent="0.25">
      <c r="B97" s="105" t="s">
        <v>379</v>
      </c>
      <c r="C97" s="42" t="s">
        <v>380</v>
      </c>
      <c r="D97" s="70"/>
      <c r="F97" s="62"/>
      <c r="G97" s="61"/>
      <c r="H97" s="61"/>
      <c r="I97" s="74"/>
      <c r="J97" s="3">
        <f t="shared" si="20"/>
        <v>0</v>
      </c>
      <c r="K97" s="81">
        <f t="shared" si="21"/>
        <v>0</v>
      </c>
      <c r="M97" s="62"/>
      <c r="N97" s="61"/>
      <c r="O97" s="61"/>
      <c r="P97" s="74"/>
      <c r="Q97" s="3">
        <f t="shared" si="22"/>
        <v>0</v>
      </c>
      <c r="R97" s="81">
        <f t="shared" si="23"/>
        <v>0</v>
      </c>
    </row>
    <row r="98" spans="2:19" s="178" customFormat="1" ht="16.8" customHeight="1" outlineLevel="1" x14ac:dyDescent="0.25">
      <c r="B98" s="105" t="s">
        <v>381</v>
      </c>
      <c r="C98" s="42" t="s">
        <v>781</v>
      </c>
      <c r="D98" s="70"/>
      <c r="F98" s="62"/>
      <c r="G98" s="61"/>
      <c r="H98" s="61"/>
      <c r="I98" s="74"/>
      <c r="J98" s="3">
        <f t="shared" si="20"/>
        <v>0</v>
      </c>
      <c r="K98" s="81">
        <f t="shared" si="21"/>
        <v>0</v>
      </c>
      <c r="M98" s="62"/>
      <c r="N98" s="61"/>
      <c r="O98" s="61"/>
      <c r="P98" s="74"/>
      <c r="Q98" s="3">
        <f t="shared" si="22"/>
        <v>0</v>
      </c>
      <c r="R98" s="81">
        <f t="shared" si="23"/>
        <v>0</v>
      </c>
    </row>
    <row r="99" spans="2:19" ht="16.8" customHeight="1" outlineLevel="1" x14ac:dyDescent="0.3">
      <c r="B99" s="105" t="s">
        <v>383</v>
      </c>
      <c r="C99" s="42" t="s">
        <v>384</v>
      </c>
      <c r="D99" s="70"/>
      <c r="E99" s="178"/>
      <c r="F99" s="62"/>
      <c r="G99" s="61"/>
      <c r="H99" s="61"/>
      <c r="I99" s="74"/>
      <c r="J99" s="3">
        <f t="shared" si="20"/>
        <v>0</v>
      </c>
      <c r="K99" s="81">
        <f t="shared" si="21"/>
        <v>0</v>
      </c>
      <c r="L99" s="178"/>
      <c r="M99" s="62"/>
      <c r="N99" s="61"/>
      <c r="O99" s="61"/>
      <c r="P99" s="74"/>
      <c r="Q99" s="3">
        <f t="shared" si="22"/>
        <v>0</v>
      </c>
      <c r="R99" s="81">
        <f t="shared" si="23"/>
        <v>0</v>
      </c>
      <c r="S99" s="178"/>
    </row>
    <row r="100" spans="2:19" ht="16.8" customHeight="1" outlineLevel="1" x14ac:dyDescent="0.3">
      <c r="B100" s="105" t="s">
        <v>385</v>
      </c>
      <c r="C100" s="42" t="s">
        <v>386</v>
      </c>
      <c r="D100" s="70"/>
      <c r="E100" s="178"/>
      <c r="F100" s="62"/>
      <c r="G100" s="61"/>
      <c r="H100" s="61"/>
      <c r="I100" s="74"/>
      <c r="J100" s="3">
        <f t="shared" si="20"/>
        <v>0</v>
      </c>
      <c r="K100" s="81">
        <f t="shared" si="21"/>
        <v>0</v>
      </c>
      <c r="L100" s="178"/>
      <c r="M100" s="62"/>
      <c r="N100" s="61"/>
      <c r="O100" s="61"/>
      <c r="P100" s="74"/>
      <c r="Q100" s="3">
        <f t="shared" si="22"/>
        <v>0</v>
      </c>
      <c r="R100" s="81">
        <f t="shared" si="23"/>
        <v>0</v>
      </c>
      <c r="S100" s="178"/>
    </row>
    <row r="101" spans="2:19" ht="16.8" customHeight="1" outlineLevel="1" x14ac:dyDescent="0.3">
      <c r="B101" s="105" t="s">
        <v>387</v>
      </c>
      <c r="C101" s="42" t="s">
        <v>388</v>
      </c>
      <c r="D101" s="70"/>
      <c r="E101" s="178"/>
      <c r="F101" s="62"/>
      <c r="G101" s="61"/>
      <c r="H101" s="61"/>
      <c r="I101" s="74"/>
      <c r="J101" s="3">
        <f t="shared" si="20"/>
        <v>0</v>
      </c>
      <c r="K101" s="81">
        <f t="shared" si="21"/>
        <v>0</v>
      </c>
      <c r="L101" s="178"/>
      <c r="M101" s="62"/>
      <c r="N101" s="61"/>
      <c r="O101" s="61"/>
      <c r="P101" s="74"/>
      <c r="Q101" s="3">
        <f t="shared" si="22"/>
        <v>0</v>
      </c>
      <c r="R101" s="81">
        <f t="shared" si="23"/>
        <v>0</v>
      </c>
      <c r="S101" s="178"/>
    </row>
    <row r="102" spans="2:19" ht="16.8" customHeight="1" outlineLevel="1" x14ac:dyDescent="0.3">
      <c r="B102" s="105" t="s">
        <v>389</v>
      </c>
      <c r="C102" s="42" t="s">
        <v>390</v>
      </c>
      <c r="D102" s="70"/>
      <c r="E102" s="178"/>
      <c r="F102" s="62"/>
      <c r="G102" s="61"/>
      <c r="H102" s="61"/>
      <c r="I102" s="74"/>
      <c r="J102" s="3">
        <f t="shared" si="20"/>
        <v>0</v>
      </c>
      <c r="K102" s="81">
        <f t="shared" si="21"/>
        <v>0</v>
      </c>
      <c r="L102" s="178"/>
      <c r="M102" s="62"/>
      <c r="N102" s="61"/>
      <c r="O102" s="61"/>
      <c r="P102" s="74"/>
      <c r="Q102" s="3">
        <f t="shared" si="22"/>
        <v>0</v>
      </c>
      <c r="R102" s="81">
        <f t="shared" si="23"/>
        <v>0</v>
      </c>
      <c r="S102" s="178"/>
    </row>
    <row r="103" spans="2:19" ht="16.8" customHeight="1" outlineLevel="1" thickBot="1" x14ac:dyDescent="0.35">
      <c r="B103" s="106" t="s">
        <v>391</v>
      </c>
      <c r="C103" s="107" t="s">
        <v>392</v>
      </c>
      <c r="D103" s="71"/>
      <c r="E103" s="178"/>
      <c r="F103" s="67"/>
      <c r="G103" s="77"/>
      <c r="H103" s="77"/>
      <c r="I103" s="75"/>
      <c r="J103" s="82">
        <f t="shared" si="20"/>
        <v>0</v>
      </c>
      <c r="K103" s="83">
        <f t="shared" si="21"/>
        <v>0</v>
      </c>
      <c r="L103" s="178"/>
      <c r="M103" s="67"/>
      <c r="N103" s="77"/>
      <c r="O103" s="77"/>
      <c r="P103" s="75"/>
      <c r="Q103" s="82">
        <f t="shared" si="22"/>
        <v>0</v>
      </c>
      <c r="R103" s="83">
        <f t="shared" si="23"/>
        <v>0</v>
      </c>
      <c r="S103" s="178"/>
    </row>
    <row r="104" spans="2:19" x14ac:dyDescent="0.3">
      <c r="D104" s="351"/>
    </row>
  </sheetData>
  <mergeCells count="20">
    <mergeCell ref="M21:Q21"/>
    <mergeCell ref="B4:C6"/>
    <mergeCell ref="F4:J4"/>
    <mergeCell ref="M4:Q4"/>
    <mergeCell ref="P1:R1"/>
    <mergeCell ref="B89:C91"/>
    <mergeCell ref="F89:J89"/>
    <mergeCell ref="M89:Q89"/>
    <mergeCell ref="B72:C74"/>
    <mergeCell ref="F72:J72"/>
    <mergeCell ref="M72:Q72"/>
    <mergeCell ref="B55:C57"/>
    <mergeCell ref="F55:J55"/>
    <mergeCell ref="M55:Q55"/>
    <mergeCell ref="B38:C40"/>
    <mergeCell ref="F38:J38"/>
    <mergeCell ref="M38:Q38"/>
    <mergeCell ref="C2:F2"/>
    <mergeCell ref="B21:C23"/>
    <mergeCell ref="F21:J21"/>
  </mergeCells>
  <hyperlinks>
    <hyperlink ref="B3" location="'Line - Map'!A1" display="'Line - Map'!A1"/>
  </hyperlinks>
  <pageMargins left="1.1811023622047245" right="0.39370078740157483" top="0.39370078740157483" bottom="1.1811023622047245" header="0.31496062992125984" footer="0.31496062992125984"/>
  <pageSetup paperSize="9" scale="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outlinePr summaryBelow="0"/>
    <pageSetUpPr fitToPage="1"/>
  </sheetPr>
  <dimension ref="A1:S14"/>
  <sheetViews>
    <sheetView view="pageBreakPreview" topLeftCell="B1" zoomScale="60" zoomScaleNormal="100" workbookViewId="0">
      <selection activeCell="R2" sqref="R2"/>
    </sheetView>
  </sheetViews>
  <sheetFormatPr defaultRowHeight="14.4" outlineLevelRow="1" outlineLevelCol="1" x14ac:dyDescent="0.3"/>
  <cols>
    <col min="1" max="1" width="0" hidden="1" customWidth="1" outlineLevel="1"/>
    <col min="2" max="2" width="8.88671875" collapsed="1"/>
    <col min="3" max="3" width="34.33203125" customWidth="1"/>
    <col min="4" max="4" width="16" customWidth="1"/>
    <col min="5" max="5" width="3.44140625" customWidth="1"/>
    <col min="6" max="10" width="11" customWidth="1"/>
    <col min="11" max="11" width="15.5546875" customWidth="1"/>
    <col min="12" max="12" width="2.44140625" customWidth="1"/>
    <col min="17" max="17" width="12.5546875" customWidth="1"/>
    <col min="18" max="18" width="14.6640625" customWidth="1"/>
    <col min="19" max="19" width="3.33203125" customWidth="1"/>
  </cols>
  <sheetData>
    <row r="1" spans="1:19" ht="41.4" customHeight="1" x14ac:dyDescent="0.3">
      <c r="P1" s="970" t="s">
        <v>812</v>
      </c>
      <c r="Q1" s="970"/>
      <c r="R1" s="970"/>
    </row>
    <row r="2" spans="1:19" s="178" customFormat="1" ht="48" customHeight="1" x14ac:dyDescent="0.25">
      <c r="A2" s="57" t="s">
        <v>369</v>
      </c>
      <c r="C2" s="982" t="s">
        <v>687</v>
      </c>
      <c r="D2" s="982"/>
      <c r="E2" s="982"/>
      <c r="F2" s="982"/>
      <c r="G2" s="982"/>
      <c r="J2" s="179"/>
      <c r="K2" s="180"/>
      <c r="R2" s="180"/>
    </row>
    <row r="3" spans="1:19" s="178" customFormat="1" ht="12.6" thickBot="1" x14ac:dyDescent="0.3">
      <c r="B3" s="167" t="s">
        <v>158</v>
      </c>
      <c r="C3" s="181" t="s">
        <v>0</v>
      </c>
      <c r="D3" s="179"/>
      <c r="J3" s="179"/>
      <c r="K3" s="180"/>
      <c r="R3" s="180"/>
    </row>
    <row r="4" spans="1:19" s="594" customFormat="1" ht="35.4" customHeight="1" thickBot="1" x14ac:dyDescent="0.35">
      <c r="B4" s="971" t="s">
        <v>371</v>
      </c>
      <c r="C4" s="972"/>
      <c r="D4" s="923" t="s">
        <v>516</v>
      </c>
      <c r="F4" s="997" t="s">
        <v>160</v>
      </c>
      <c r="G4" s="998"/>
      <c r="H4" s="998"/>
      <c r="I4" s="998"/>
      <c r="J4" s="998"/>
      <c r="K4" s="920"/>
      <c r="M4" s="997" t="s">
        <v>10</v>
      </c>
      <c r="N4" s="998"/>
      <c r="O4" s="998"/>
      <c r="P4" s="998"/>
      <c r="Q4" s="998"/>
      <c r="R4" s="920"/>
    </row>
    <row r="5" spans="1:19" s="594" customFormat="1" ht="33" customHeight="1" x14ac:dyDescent="0.3">
      <c r="B5" s="973"/>
      <c r="C5" s="974"/>
      <c r="D5" s="924" t="s">
        <v>6</v>
      </c>
      <c r="F5" s="824" t="s">
        <v>1</v>
      </c>
      <c r="G5" s="880" t="s">
        <v>2</v>
      </c>
      <c r="H5" s="879" t="s">
        <v>3</v>
      </c>
      <c r="I5" s="880" t="s">
        <v>4</v>
      </c>
      <c r="J5" s="909" t="s">
        <v>6</v>
      </c>
      <c r="K5" s="109" t="s">
        <v>14</v>
      </c>
      <c r="M5" s="824" t="s">
        <v>1</v>
      </c>
      <c r="N5" s="880" t="s">
        <v>2</v>
      </c>
      <c r="O5" s="880" t="s">
        <v>3</v>
      </c>
      <c r="P5" s="880" t="s">
        <v>4</v>
      </c>
      <c r="Q5" s="880" t="s">
        <v>6</v>
      </c>
      <c r="R5" s="109" t="s">
        <v>14</v>
      </c>
    </row>
    <row r="6" spans="1:19" s="594" customFormat="1" ht="25.8" customHeight="1" x14ac:dyDescent="0.3">
      <c r="B6" s="999"/>
      <c r="C6" s="1000"/>
      <c r="D6" s="851" t="s">
        <v>5</v>
      </c>
      <c r="F6" s="824" t="s">
        <v>8</v>
      </c>
      <c r="G6" s="880" t="s">
        <v>8</v>
      </c>
      <c r="H6" s="879" t="s">
        <v>8</v>
      </c>
      <c r="I6" s="880" t="s">
        <v>9</v>
      </c>
      <c r="J6" s="909" t="s">
        <v>9</v>
      </c>
      <c r="K6" s="910" t="s">
        <v>15</v>
      </c>
      <c r="M6" s="824" t="s">
        <v>13</v>
      </c>
      <c r="N6" s="880" t="s">
        <v>13</v>
      </c>
      <c r="O6" s="880" t="s">
        <v>13</v>
      </c>
      <c r="P6" s="880" t="s">
        <v>13</v>
      </c>
      <c r="Q6" s="880" t="s">
        <v>13</v>
      </c>
      <c r="R6" s="910" t="s">
        <v>15</v>
      </c>
    </row>
    <row r="7" spans="1:19" s="169" customFormat="1" ht="12.6" thickBot="1" x14ac:dyDescent="0.3">
      <c r="B7" s="732">
        <v>1</v>
      </c>
      <c r="C7" s="114">
        <v>2</v>
      </c>
      <c r="D7" s="211">
        <v>3</v>
      </c>
      <c r="F7" s="170">
        <v>4</v>
      </c>
      <c r="G7" s="171">
        <v>5</v>
      </c>
      <c r="H7" s="172">
        <v>6</v>
      </c>
      <c r="I7" s="171">
        <v>7</v>
      </c>
      <c r="J7" s="171" t="s">
        <v>92</v>
      </c>
      <c r="K7" s="241" t="s">
        <v>93</v>
      </c>
      <c r="M7" s="51">
        <v>10</v>
      </c>
      <c r="N7" s="171">
        <v>11</v>
      </c>
      <c r="O7" s="171">
        <v>12</v>
      </c>
      <c r="P7" s="171">
        <v>13</v>
      </c>
      <c r="Q7" s="171" t="s">
        <v>94</v>
      </c>
      <c r="R7" s="241" t="s">
        <v>95</v>
      </c>
    </row>
    <row r="8" spans="1:19" s="178" customFormat="1" ht="26.4" customHeight="1" x14ac:dyDescent="0.25">
      <c r="B8" s="36"/>
      <c r="C8" s="37" t="s">
        <v>688</v>
      </c>
      <c r="D8" s="29">
        <f>SUM(D9:D12)</f>
        <v>0</v>
      </c>
      <c r="F8" s="25">
        <f>SUM(F9:F12)</f>
        <v>0</v>
      </c>
      <c r="G8" s="23">
        <f>SUM(G9:G12)</f>
        <v>0</v>
      </c>
      <c r="H8" s="23">
        <f>SUM(H9:H12)</f>
        <v>0</v>
      </c>
      <c r="I8" s="48">
        <f>SUM(I9:I12)</f>
        <v>0</v>
      </c>
      <c r="J8" s="23">
        <f>SUM(J9:J12)</f>
        <v>0</v>
      </c>
      <c r="K8" s="38">
        <f>IFERROR(J8/D8,0)</f>
        <v>0</v>
      </c>
      <c r="M8" s="25">
        <f>SUM(M9:M12)</f>
        <v>0</v>
      </c>
      <c r="N8" s="23">
        <f>SUM(N9:N12)</f>
        <v>0</v>
      </c>
      <c r="O8" s="23">
        <f>SUM(O9:O12)</f>
        <v>0</v>
      </c>
      <c r="P8" s="48">
        <f>SUM(P9:P12)</f>
        <v>0</v>
      </c>
      <c r="Q8" s="23">
        <f>SUM(Q9:Q12)</f>
        <v>0</v>
      </c>
      <c r="R8" s="38">
        <f>IFERROR(Q8/J8,0)</f>
        <v>0</v>
      </c>
      <c r="S8" s="169"/>
    </row>
    <row r="9" spans="1:19" s="178" customFormat="1" ht="26.4" customHeight="1" outlineLevel="1" x14ac:dyDescent="0.25">
      <c r="B9" s="105">
        <f>+'Line - Map'!A5</f>
        <v>1</v>
      </c>
      <c r="C9" s="42" t="s">
        <v>372</v>
      </c>
      <c r="D9" s="70"/>
      <c r="F9" s="62"/>
      <c r="G9" s="61"/>
      <c r="H9" s="61"/>
      <c r="I9" s="74"/>
      <c r="J9" s="3">
        <f>I9+F9+G9+H9</f>
        <v>0</v>
      </c>
      <c r="K9" s="81">
        <f>IFERROR(J9/D9,0)</f>
        <v>0</v>
      </c>
      <c r="M9" s="62"/>
      <c r="N9" s="61"/>
      <c r="O9" s="61"/>
      <c r="P9" s="74"/>
      <c r="Q9" s="3">
        <f>P9+M9+N9+O9</f>
        <v>0</v>
      </c>
      <c r="R9" s="81">
        <f>IFERROR(Q9/J9,0)</f>
        <v>0</v>
      </c>
    </row>
    <row r="10" spans="1:19" s="178" customFormat="1" ht="26.4" customHeight="1" outlineLevel="1" x14ac:dyDescent="0.25">
      <c r="B10" s="105">
        <f>+'Line - Map'!A6</f>
        <v>2</v>
      </c>
      <c r="C10" s="42" t="s">
        <v>368</v>
      </c>
      <c r="D10" s="70"/>
      <c r="F10" s="62"/>
      <c r="G10" s="61"/>
      <c r="H10" s="61"/>
      <c r="I10" s="74"/>
      <c r="J10" s="3">
        <f>I10+F10+G10+H10</f>
        <v>0</v>
      </c>
      <c r="K10" s="81">
        <f>IFERROR(J10/D10,0)</f>
        <v>0</v>
      </c>
      <c r="M10" s="62"/>
      <c r="N10" s="61"/>
      <c r="O10" s="61"/>
      <c r="P10" s="74"/>
      <c r="Q10" s="3">
        <f>P10+M10+N10+O10</f>
        <v>0</v>
      </c>
      <c r="R10" s="81">
        <f>IFERROR(Q10/J10,0)</f>
        <v>0</v>
      </c>
    </row>
    <row r="11" spans="1:19" s="178" customFormat="1" ht="26.4" customHeight="1" outlineLevel="1" x14ac:dyDescent="0.25">
      <c r="B11" s="105">
        <f>+'Line - Map'!A7</f>
        <v>3</v>
      </c>
      <c r="C11" s="42" t="s">
        <v>520</v>
      </c>
      <c r="D11" s="70"/>
      <c r="F11" s="62"/>
      <c r="G11" s="61"/>
      <c r="H11" s="61"/>
      <c r="I11" s="74"/>
      <c r="J11" s="3">
        <f>I11+F11+G11+H11</f>
        <v>0</v>
      </c>
      <c r="K11" s="81">
        <f>IFERROR(J11/D11,0)</f>
        <v>0</v>
      </c>
      <c r="M11" s="62"/>
      <c r="N11" s="61"/>
      <c r="O11" s="61"/>
      <c r="P11" s="74"/>
      <c r="Q11" s="3">
        <f>P11+M11+N11+O11</f>
        <v>0</v>
      </c>
      <c r="R11" s="81">
        <f>IFERROR(Q11/J11,0)</f>
        <v>0</v>
      </c>
    </row>
    <row r="12" spans="1:19" s="178" customFormat="1" ht="26.4" customHeight="1" outlineLevel="1" thickBot="1" x14ac:dyDescent="0.3">
      <c r="B12" s="106">
        <f>+'Line - Map'!A8</f>
        <v>4</v>
      </c>
      <c r="C12" s="107" t="s">
        <v>370</v>
      </c>
      <c r="D12" s="71"/>
      <c r="F12" s="67"/>
      <c r="G12" s="77"/>
      <c r="H12" s="77"/>
      <c r="I12" s="75"/>
      <c r="J12" s="82">
        <f>I12+F12+G12+H12</f>
        <v>0</v>
      </c>
      <c r="K12" s="83">
        <f>IFERROR(J12/D12,0)</f>
        <v>0</v>
      </c>
      <c r="M12" s="67"/>
      <c r="N12" s="77"/>
      <c r="O12" s="77"/>
      <c r="P12" s="75"/>
      <c r="Q12" s="82">
        <f>P12+M12+N12+O12</f>
        <v>0</v>
      </c>
      <c r="R12" s="83">
        <f>IFERROR(Q12/J12,0)</f>
        <v>0</v>
      </c>
    </row>
    <row r="13" spans="1:19" s="350" customFormat="1" ht="12" x14ac:dyDescent="0.25">
      <c r="D13" s="351" t="str">
        <f>IF(D8&lt;&gt;'1_Prem'!D7, "ПОМИЛКА, сума не відповідає підсумку 1_Prem"," ")</f>
        <v xml:space="preserve"> </v>
      </c>
      <c r="F13" s="350" t="str">
        <f>IF(F8&lt;&gt;'1_Prem'!F7, "ПОМИЛКА, сума не відповідає підсумку 1_Prem"," ")</f>
        <v xml:space="preserve"> </v>
      </c>
      <c r="G13" s="350" t="str">
        <f>IF(G8&lt;&gt;'1_Prem'!G7, "ПОМИЛКА, сума не відповідає підсумку 1_Prem"," ")</f>
        <v xml:space="preserve"> </v>
      </c>
      <c r="H13" s="350" t="str">
        <f>IF(H8&lt;&gt;'1_Prem'!H7, "ПОМИЛКА, сума не відповідає підсумку 1_Prem"," ")</f>
        <v xml:space="preserve"> </v>
      </c>
      <c r="I13" s="350" t="str">
        <f>IF(I8&lt;&gt;'1_Prem'!I7, "ПОМИЛКА, сума не відповідає підсумку 1_Prem"," ")</f>
        <v xml:space="preserve"> </v>
      </c>
      <c r="J13" s="350" t="str">
        <f>IF(J8&lt;&gt;'1_Prem'!J7, "ПОМИЛКА, сума не відповідає підсумку 1_Prem"," ")</f>
        <v xml:space="preserve"> </v>
      </c>
      <c r="M13" s="350" t="str">
        <f>IF(M8&lt;&gt;'1_Prem'!M7, "ПОМИЛКА, сума не відповідає підсумку 1_Prem"," ")</f>
        <v xml:space="preserve"> </v>
      </c>
      <c r="N13" s="350" t="str">
        <f>IF(N8&lt;&gt;'1_Prem'!N7, "ПОМИЛКА, сума не відповідає підсумку 1_Prem"," ")</f>
        <v xml:space="preserve"> </v>
      </c>
      <c r="O13" s="350" t="str">
        <f>IF(O8&lt;&gt;'1_Prem'!O7, "ПОМИЛКА, сума не відповідає підсумку 1_Prem"," ")</f>
        <v xml:space="preserve"> </v>
      </c>
      <c r="P13" s="350" t="str">
        <f>IF(P8&lt;&gt;'1_Prem'!P7, "ПОМИЛКА, сума не відповідає підсумку 1_Prem"," ")</f>
        <v xml:space="preserve"> </v>
      </c>
      <c r="Q13" s="350" t="str">
        <f>IF(Q8&lt;&gt;'1_Prem'!Q7, "ПОМИЛКА, сума не відповідає підсумку 1_Prem"," ")</f>
        <v xml:space="preserve"> </v>
      </c>
    </row>
    <row r="14" spans="1:19" x14ac:dyDescent="0.3">
      <c r="C14" s="343"/>
    </row>
  </sheetData>
  <mergeCells count="5">
    <mergeCell ref="B4:C6"/>
    <mergeCell ref="F4:J4"/>
    <mergeCell ref="M4:Q4"/>
    <mergeCell ref="P1:R1"/>
    <mergeCell ref="C2:G2"/>
  </mergeCells>
  <hyperlinks>
    <hyperlink ref="B3" location="'Line - Map'!A1" display="'Line - Map'!A1"/>
  </hyperlinks>
  <pageMargins left="1.1811023622047245" right="0.39370078740157483" top="0.39370078740157483" bottom="1.1811023622047245" header="0.31496062992125984" footer="0.31496062992125984"/>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C32"/>
  <sheetViews>
    <sheetView view="pageBreakPreview" zoomScale="60" zoomScaleNormal="85" workbookViewId="0">
      <selection activeCell="C7" sqref="C7"/>
    </sheetView>
  </sheetViews>
  <sheetFormatPr defaultColWidth="8.88671875" defaultRowHeight="13.8" x14ac:dyDescent="0.25"/>
  <cols>
    <col min="1" max="1" width="6.6640625" style="597" customWidth="1"/>
    <col min="2" max="2" width="27.109375" style="597" customWidth="1"/>
    <col min="3" max="3" width="133.5546875" style="597" customWidth="1"/>
    <col min="4" max="16384" width="8.88671875" style="123"/>
  </cols>
  <sheetData>
    <row r="1" spans="1:3" ht="46.2" customHeight="1" x14ac:dyDescent="0.25">
      <c r="C1" s="943" t="s">
        <v>813</v>
      </c>
    </row>
    <row r="2" spans="1:3" x14ac:dyDescent="0.25">
      <c r="A2" s="596" t="s">
        <v>121</v>
      </c>
    </row>
    <row r="3" spans="1:3" s="898" customFormat="1" ht="24.6" customHeight="1" x14ac:dyDescent="0.3">
      <c r="A3" s="824" t="s">
        <v>122</v>
      </c>
      <c r="B3" s="880" t="s">
        <v>123</v>
      </c>
      <c r="C3" s="879" t="s">
        <v>124</v>
      </c>
    </row>
    <row r="4" spans="1:3" x14ac:dyDescent="0.25">
      <c r="A4" s="733">
        <v>1</v>
      </c>
      <c r="B4" s="600">
        <v>2</v>
      </c>
      <c r="C4" s="734">
        <v>3</v>
      </c>
    </row>
    <row r="5" spans="1:3" ht="75" customHeight="1" x14ac:dyDescent="0.25">
      <c r="A5" s="735">
        <v>1</v>
      </c>
      <c r="B5" s="598" t="s">
        <v>135</v>
      </c>
      <c r="C5" s="906" t="s">
        <v>771</v>
      </c>
    </row>
    <row r="6" spans="1:3" ht="36.6" customHeight="1" x14ac:dyDescent="0.25">
      <c r="A6" s="735">
        <v>2</v>
      </c>
      <c r="B6" s="598" t="s">
        <v>396</v>
      </c>
      <c r="C6" s="906" t="s">
        <v>126</v>
      </c>
    </row>
    <row r="7" spans="1:3" ht="88.8" customHeight="1" x14ac:dyDescent="0.25">
      <c r="A7" s="735">
        <v>3</v>
      </c>
      <c r="B7" s="598" t="s">
        <v>395</v>
      </c>
      <c r="C7" s="906" t="s">
        <v>128</v>
      </c>
    </row>
    <row r="8" spans="1:3" ht="87" customHeight="1" x14ac:dyDescent="0.25">
      <c r="A8" s="735">
        <v>4</v>
      </c>
      <c r="B8" s="598" t="s">
        <v>125</v>
      </c>
      <c r="C8" s="906" t="s">
        <v>127</v>
      </c>
    </row>
    <row r="9" spans="1:3" ht="48.6" customHeight="1" x14ac:dyDescent="0.25">
      <c r="A9" s="735">
        <v>5</v>
      </c>
      <c r="B9" s="598" t="s">
        <v>136</v>
      </c>
      <c r="C9" s="906" t="s">
        <v>129</v>
      </c>
    </row>
    <row r="10" spans="1:3" ht="46.8" customHeight="1" x14ac:dyDescent="0.25">
      <c r="A10" s="735">
        <v>6</v>
      </c>
      <c r="B10" s="598" t="s">
        <v>130</v>
      </c>
      <c r="C10" s="906" t="s">
        <v>131</v>
      </c>
    </row>
    <row r="11" spans="1:3" ht="91.8" customHeight="1" x14ac:dyDescent="0.25">
      <c r="A11" s="735">
        <v>7</v>
      </c>
      <c r="B11" s="598" t="s">
        <v>132</v>
      </c>
      <c r="C11" s="906" t="s">
        <v>133</v>
      </c>
    </row>
    <row r="12" spans="1:3" ht="64.8" customHeight="1" x14ac:dyDescent="0.25">
      <c r="A12" s="735">
        <v>8</v>
      </c>
      <c r="B12" s="598" t="s">
        <v>138</v>
      </c>
      <c r="C12" s="906" t="s">
        <v>134</v>
      </c>
    </row>
    <row r="13" spans="1:3" ht="86.4" customHeight="1" x14ac:dyDescent="0.25">
      <c r="A13" s="735">
        <v>9</v>
      </c>
      <c r="B13" s="598" t="s">
        <v>137</v>
      </c>
      <c r="C13" s="906" t="s">
        <v>139</v>
      </c>
    </row>
    <row r="14" spans="1:3" ht="75" customHeight="1" x14ac:dyDescent="0.25">
      <c r="A14" s="735">
        <v>10</v>
      </c>
      <c r="B14" s="598" t="s">
        <v>140</v>
      </c>
      <c r="C14" s="906" t="s">
        <v>141</v>
      </c>
    </row>
    <row r="15" spans="1:3" ht="108" customHeight="1" x14ac:dyDescent="0.25">
      <c r="A15" s="735">
        <v>11</v>
      </c>
      <c r="B15" s="598" t="s">
        <v>142</v>
      </c>
      <c r="C15" s="906" t="s">
        <v>143</v>
      </c>
    </row>
    <row r="16" spans="1:3" ht="93" customHeight="1" x14ac:dyDescent="0.25">
      <c r="A16" s="735">
        <v>12</v>
      </c>
      <c r="B16" s="598" t="s">
        <v>174</v>
      </c>
      <c r="C16" s="906" t="s">
        <v>144</v>
      </c>
    </row>
    <row r="17" spans="1:3" ht="47.4" customHeight="1" x14ac:dyDescent="0.25">
      <c r="A17" s="735">
        <v>13</v>
      </c>
      <c r="B17" s="598" t="s">
        <v>145</v>
      </c>
      <c r="C17" s="906" t="s">
        <v>146</v>
      </c>
    </row>
    <row r="18" spans="1:3" ht="91.2" customHeight="1" x14ac:dyDescent="0.25">
      <c r="A18" s="735">
        <v>14</v>
      </c>
      <c r="B18" s="598" t="s">
        <v>162</v>
      </c>
      <c r="C18" s="906" t="s">
        <v>147</v>
      </c>
    </row>
    <row r="19" spans="1:3" ht="37.799999999999997" customHeight="1" x14ac:dyDescent="0.25">
      <c r="A19" s="735">
        <v>15</v>
      </c>
      <c r="B19" s="598" t="s">
        <v>148</v>
      </c>
      <c r="C19" s="906" t="s">
        <v>149</v>
      </c>
    </row>
    <row r="20" spans="1:3" ht="26.4" customHeight="1" x14ac:dyDescent="0.25">
      <c r="A20" s="735">
        <v>16</v>
      </c>
      <c r="B20" s="598" t="s">
        <v>150</v>
      </c>
      <c r="C20" s="906" t="s">
        <v>151</v>
      </c>
    </row>
    <row r="21" spans="1:3" ht="37.799999999999997" customHeight="1" x14ac:dyDescent="0.25">
      <c r="A21" s="735">
        <v>17</v>
      </c>
      <c r="B21" s="598" t="s">
        <v>152</v>
      </c>
      <c r="C21" s="906" t="s">
        <v>153</v>
      </c>
    </row>
    <row r="22" spans="1:3" ht="31.8" customHeight="1" x14ac:dyDescent="0.25">
      <c r="A22" s="735">
        <v>18</v>
      </c>
      <c r="B22" s="598" t="s">
        <v>154</v>
      </c>
      <c r="C22" s="906" t="s">
        <v>155</v>
      </c>
    </row>
    <row r="23" spans="1:3" ht="78" customHeight="1" x14ac:dyDescent="0.25">
      <c r="A23" s="735">
        <v>19</v>
      </c>
      <c r="B23" s="598" t="s">
        <v>161</v>
      </c>
      <c r="C23" s="906" t="s">
        <v>222</v>
      </c>
    </row>
    <row r="24" spans="1:3" ht="81" customHeight="1" thickBot="1" x14ac:dyDescent="0.3">
      <c r="A24" s="736">
        <v>20</v>
      </c>
      <c r="B24" s="737" t="s">
        <v>156</v>
      </c>
      <c r="C24" s="907" t="s">
        <v>157</v>
      </c>
    </row>
    <row r="31" spans="1:3" x14ac:dyDescent="0.25">
      <c r="B31" s="599" t="s">
        <v>500</v>
      </c>
    </row>
    <row r="32" spans="1:3" x14ac:dyDescent="0.25">
      <c r="B32" s="599" t="s">
        <v>501</v>
      </c>
    </row>
  </sheetData>
  <pageMargins left="1.1811023622047245" right="0.39370078740157483" top="0.39370078740157483" bottom="1.1811023622047245" header="0.31496062992125984" footer="0.31496062992125984"/>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
    <tabColor theme="9" tint="0.39997558519241921"/>
    <outlinePr summaryBelow="0"/>
  </sheetPr>
  <dimension ref="A1:Z35"/>
  <sheetViews>
    <sheetView view="pageBreakPreview" topLeftCell="B19" zoomScale="60" zoomScaleNormal="70" workbookViewId="0">
      <selection activeCell="V17" sqref="V17"/>
    </sheetView>
  </sheetViews>
  <sheetFormatPr defaultColWidth="8.88671875" defaultRowHeight="12" outlineLevelRow="1" outlineLevelCol="1" x14ac:dyDescent="0.25"/>
  <cols>
    <col min="1" max="1" width="8.88671875" style="178" hidden="1" customWidth="1" outlineLevel="1"/>
    <col min="2" max="2" width="6" style="178" customWidth="1" collapsed="1"/>
    <col min="3" max="3" width="35.33203125" style="178" customWidth="1"/>
    <col min="4" max="4" width="10.5546875" style="179" customWidth="1"/>
    <col min="5" max="5" width="16.109375" style="180" customWidth="1"/>
    <col min="6" max="6" width="3.109375" style="178" customWidth="1"/>
    <col min="7" max="9" width="12.6640625" style="178" customWidth="1"/>
    <col min="10" max="10" width="11.88671875" style="178" customWidth="1"/>
    <col min="11" max="11" width="12.88671875" style="179" customWidth="1"/>
    <col min="12" max="12" width="19.5546875" style="180" customWidth="1"/>
    <col min="13" max="13" width="3.109375" style="178" customWidth="1"/>
    <col min="14" max="17" width="9.5546875" style="178" customWidth="1"/>
    <col min="18" max="18" width="15.88671875" style="178" customWidth="1"/>
    <col min="19" max="19" width="20.33203125" style="180" customWidth="1"/>
    <col min="20" max="20" width="3.109375" style="178" customWidth="1"/>
    <col min="21" max="21" width="8.88671875" style="178"/>
    <col min="22" max="22" width="19" style="180" customWidth="1"/>
    <col min="23" max="23" width="3.109375" style="178" customWidth="1"/>
    <col min="24" max="24" width="8.88671875" style="178"/>
    <col min="25" max="25" width="19.33203125" style="180" customWidth="1"/>
    <col min="26" max="16384" width="8.88671875" style="178"/>
  </cols>
  <sheetData>
    <row r="1" spans="1:26" ht="38.4" customHeight="1" x14ac:dyDescent="0.25">
      <c r="X1" s="970" t="s">
        <v>810</v>
      </c>
      <c r="Y1" s="970"/>
      <c r="Z1" s="816"/>
    </row>
    <row r="2" spans="1:26" ht="29.4" customHeight="1" x14ac:dyDescent="0.25">
      <c r="A2" s="653" t="s">
        <v>172</v>
      </c>
      <c r="C2" s="804" t="s">
        <v>689</v>
      </c>
      <c r="D2" s="178"/>
      <c r="E2" s="178"/>
    </row>
    <row r="3" spans="1:26" ht="12.6" thickBot="1" x14ac:dyDescent="0.3">
      <c r="B3" s="167" t="s">
        <v>158</v>
      </c>
      <c r="C3" s="181" t="s">
        <v>0</v>
      </c>
    </row>
    <row r="4" spans="1:26" s="594" customFormat="1" ht="24" customHeight="1" x14ac:dyDescent="0.3">
      <c r="B4" s="971" t="s">
        <v>159</v>
      </c>
      <c r="C4" s="972"/>
      <c r="D4" s="1004" t="s">
        <v>516</v>
      </c>
      <c r="E4" s="1006"/>
      <c r="G4" s="997" t="s">
        <v>160</v>
      </c>
      <c r="H4" s="998"/>
      <c r="I4" s="998"/>
      <c r="J4" s="998"/>
      <c r="K4" s="998"/>
      <c r="L4" s="1003"/>
      <c r="N4" s="1004" t="s">
        <v>10</v>
      </c>
      <c r="O4" s="1005"/>
      <c r="P4" s="1005"/>
      <c r="Q4" s="1005"/>
      <c r="R4" s="1005"/>
      <c r="S4" s="1006"/>
      <c r="U4" s="1004" t="s">
        <v>11</v>
      </c>
      <c r="V4" s="1006"/>
      <c r="X4" s="1001" t="s">
        <v>12</v>
      </c>
      <c r="Y4" s="1002"/>
    </row>
    <row r="5" spans="1:26" s="594" customFormat="1" ht="36" customHeight="1" x14ac:dyDescent="0.3">
      <c r="B5" s="973"/>
      <c r="C5" s="974"/>
      <c r="D5" s="925" t="s">
        <v>6</v>
      </c>
      <c r="E5" s="109" t="s">
        <v>168</v>
      </c>
      <c r="G5" s="824" t="s">
        <v>1</v>
      </c>
      <c r="H5" s="880" t="s">
        <v>2</v>
      </c>
      <c r="I5" s="880" t="s">
        <v>3</v>
      </c>
      <c r="J5" s="880" t="s">
        <v>4</v>
      </c>
      <c r="K5" s="909" t="s">
        <v>6</v>
      </c>
      <c r="L5" s="109" t="s">
        <v>168</v>
      </c>
      <c r="N5" s="824" t="s">
        <v>1</v>
      </c>
      <c r="O5" s="880" t="s">
        <v>2</v>
      </c>
      <c r="P5" s="880" t="s">
        <v>3</v>
      </c>
      <c r="Q5" s="880" t="s">
        <v>4</v>
      </c>
      <c r="R5" s="880" t="s">
        <v>6</v>
      </c>
      <c r="S5" s="109" t="s">
        <v>168</v>
      </c>
      <c r="U5" s="824" t="s">
        <v>6</v>
      </c>
      <c r="V5" s="109" t="s">
        <v>168</v>
      </c>
      <c r="X5" s="880" t="s">
        <v>6</v>
      </c>
      <c r="Y5" s="109" t="s">
        <v>168</v>
      </c>
    </row>
    <row r="6" spans="1:26" s="594" customFormat="1" ht="30.6" customHeight="1" thickBot="1" x14ac:dyDescent="0.35">
      <c r="B6" s="999"/>
      <c r="C6" s="1000"/>
      <c r="D6" s="925" t="s">
        <v>5</v>
      </c>
      <c r="E6" s="910" t="s">
        <v>15</v>
      </c>
      <c r="G6" s="824" t="s">
        <v>8</v>
      </c>
      <c r="H6" s="880" t="s">
        <v>8</v>
      </c>
      <c r="I6" s="880" t="s">
        <v>8</v>
      </c>
      <c r="J6" s="880" t="s">
        <v>9</v>
      </c>
      <c r="K6" s="909" t="s">
        <v>9</v>
      </c>
      <c r="L6" s="910" t="s">
        <v>15</v>
      </c>
      <c r="N6" s="824" t="s">
        <v>13</v>
      </c>
      <c r="O6" s="880" t="s">
        <v>13</v>
      </c>
      <c r="P6" s="880" t="s">
        <v>13</v>
      </c>
      <c r="Q6" s="880" t="s">
        <v>13</v>
      </c>
      <c r="R6" s="880" t="s">
        <v>13</v>
      </c>
      <c r="S6" s="926" t="s">
        <v>15</v>
      </c>
      <c r="U6" s="927" t="s">
        <v>13</v>
      </c>
      <c r="V6" s="928" t="s">
        <v>15</v>
      </c>
      <c r="X6" s="929" t="s">
        <v>13</v>
      </c>
      <c r="Y6" s="930" t="s">
        <v>15</v>
      </c>
    </row>
    <row r="7" spans="1:26" s="169" customFormat="1" ht="12.6" thickBot="1" x14ac:dyDescent="0.3">
      <c r="B7" s="724">
        <v>1</v>
      </c>
      <c r="C7" s="725">
        <v>2</v>
      </c>
      <c r="D7" s="199">
        <v>3</v>
      </c>
      <c r="E7" s="479" t="s">
        <v>530</v>
      </c>
      <c r="G7" s="369">
        <v>5</v>
      </c>
      <c r="H7" s="199">
        <v>6</v>
      </c>
      <c r="I7" s="199">
        <v>7</v>
      </c>
      <c r="J7" s="199">
        <v>8</v>
      </c>
      <c r="K7" s="199" t="s">
        <v>169</v>
      </c>
      <c r="L7" s="479" t="s">
        <v>531</v>
      </c>
      <c r="N7" s="32">
        <v>11</v>
      </c>
      <c r="O7" s="197">
        <v>12</v>
      </c>
      <c r="P7" s="197">
        <v>14</v>
      </c>
      <c r="Q7" s="197">
        <v>14</v>
      </c>
      <c r="R7" s="197" t="s">
        <v>170</v>
      </c>
      <c r="S7" s="329" t="s">
        <v>532</v>
      </c>
      <c r="U7" s="200">
        <v>17</v>
      </c>
      <c r="V7" s="329" t="s">
        <v>533</v>
      </c>
      <c r="X7" s="200">
        <v>19</v>
      </c>
      <c r="Y7" s="329" t="s">
        <v>534</v>
      </c>
    </row>
    <row r="8" spans="1:26" x14ac:dyDescent="0.25">
      <c r="B8" s="712"/>
      <c r="C8" s="713" t="s">
        <v>690</v>
      </c>
      <c r="D8" s="559">
        <f>SUM(D9:D29)</f>
        <v>0</v>
      </c>
      <c r="E8" s="738">
        <f>IFERROR(D8/'8_Result'!C9,0)</f>
        <v>0</v>
      </c>
      <c r="G8" s="27">
        <f>SUM(G9:G29)</f>
        <v>0</v>
      </c>
      <c r="H8" s="26">
        <f>SUM(H9:H29)</f>
        <v>0</v>
      </c>
      <c r="I8" s="26">
        <f>SUM(I9:I29)</f>
        <v>0</v>
      </c>
      <c r="J8" s="26">
        <f>SUM(J9:J29)</f>
        <v>0</v>
      </c>
      <c r="K8" s="26">
        <f>SUM(K9:K29)</f>
        <v>0</v>
      </c>
      <c r="L8" s="109">
        <f>IFERROR(K8/'8_Result'!S9,0)</f>
        <v>0</v>
      </c>
      <c r="N8" s="27">
        <f>SUM(N9:N29)</f>
        <v>0</v>
      </c>
      <c r="O8" s="26">
        <f>SUM(O9:O29)</f>
        <v>0</v>
      </c>
      <c r="P8" s="26">
        <f>SUM(P9:P29)</f>
        <v>0</v>
      </c>
      <c r="Q8" s="26">
        <f>SUM(Q9:Q29)</f>
        <v>0</v>
      </c>
      <c r="R8" s="26">
        <f>SUM(R9:R29)</f>
        <v>0</v>
      </c>
      <c r="S8" s="109">
        <f>IFERROR(R8/'8_Result'!AI9,0)</f>
        <v>0</v>
      </c>
      <c r="T8" s="169"/>
      <c r="U8" s="25">
        <f>SUM(U9:U29)</f>
        <v>0</v>
      </c>
      <c r="V8" s="38">
        <f>IFERROR(U8/'8_Result'!AY9,0)</f>
        <v>0</v>
      </c>
      <c r="X8" s="25">
        <f>SUM(X9:X29)</f>
        <v>0</v>
      </c>
      <c r="Y8" s="38">
        <f>IFERROR(X8/'8_Result'!BO9,0)</f>
        <v>0</v>
      </c>
    </row>
    <row r="9" spans="1:26" ht="31.2" customHeight="1" outlineLevel="1" x14ac:dyDescent="0.25">
      <c r="B9" s="105">
        <f>+'1_Prem'!B8</f>
        <v>1</v>
      </c>
      <c r="C9" s="42" t="str">
        <f>+'1_Prem'!C8</f>
        <v>Здоров’я (крім медичного страхування)</v>
      </c>
      <c r="D9" s="66"/>
      <c r="E9" s="80">
        <f>IFERROR(D9/'8_Result'!C10,0)</f>
        <v>0</v>
      </c>
      <c r="G9" s="62"/>
      <c r="H9" s="61"/>
      <c r="I9" s="61"/>
      <c r="J9" s="61"/>
      <c r="K9" s="3">
        <f>J9+G9+H9+I9</f>
        <v>0</v>
      </c>
      <c r="L9" s="97">
        <f>IFERROR(K9/'8_Result'!S10,0)</f>
        <v>0</v>
      </c>
      <c r="N9" s="62"/>
      <c r="O9" s="61"/>
      <c r="P9" s="61"/>
      <c r="Q9" s="61"/>
      <c r="R9" s="3">
        <f>Q9+N9+O9+P9</f>
        <v>0</v>
      </c>
      <c r="S9" s="97">
        <f>IFERROR(R9/'8_Result'!AI10,0)</f>
        <v>0</v>
      </c>
      <c r="T9" s="169"/>
      <c r="U9" s="66"/>
      <c r="V9" s="80">
        <f>IFERROR(U9/'8_Result'!AY10,0)</f>
        <v>0</v>
      </c>
      <c r="X9" s="66"/>
      <c r="Y9" s="80">
        <f>IFERROR(X9/'8_Result'!BO10,0)</f>
        <v>0</v>
      </c>
    </row>
    <row r="10" spans="1:26" ht="31.2" customHeight="1" outlineLevel="1" x14ac:dyDescent="0.25">
      <c r="B10" s="105">
        <f>+'1_Prem'!B9</f>
        <v>2</v>
      </c>
      <c r="C10" s="42" t="str">
        <f>+'1_Prem'!C9</f>
        <v>Здоров’я (медичне страхування)</v>
      </c>
      <c r="D10" s="66"/>
      <c r="E10" s="80">
        <f>IFERROR(D10/'8_Result'!C11,0)</f>
        <v>0</v>
      </c>
      <c r="G10" s="62"/>
      <c r="H10" s="61"/>
      <c r="I10" s="61"/>
      <c r="J10" s="61"/>
      <c r="K10" s="3">
        <f>J10+G10+H10+I10</f>
        <v>0</v>
      </c>
      <c r="L10" s="102">
        <f>IFERROR(K10/'8_Result'!S11,0)</f>
        <v>0</v>
      </c>
      <c r="N10" s="62"/>
      <c r="O10" s="61"/>
      <c r="P10" s="61"/>
      <c r="Q10" s="61"/>
      <c r="R10" s="3">
        <f>Q10+N10+O10+P10</f>
        <v>0</v>
      </c>
      <c r="S10" s="102">
        <f>IFERROR(R10/'8_Result'!AI11,0)</f>
        <v>0</v>
      </c>
      <c r="U10" s="66"/>
      <c r="V10" s="80">
        <f>IFERROR(U10/'8_Result'!AY11,0)</f>
        <v>0</v>
      </c>
      <c r="X10" s="66"/>
      <c r="Y10" s="80">
        <f>IFERROR(X10/'8_Result'!BO11,0)</f>
        <v>0</v>
      </c>
    </row>
    <row r="11" spans="1:26" ht="55.8" customHeight="1" outlineLevel="1" x14ac:dyDescent="0.25">
      <c r="B11" s="105">
        <f>+'1_Prem'!B10</f>
        <v>3</v>
      </c>
      <c r="C11" s="42" t="str">
        <f>+'1_Prem'!C10</f>
        <v>Обов’язкове страхування цивільної відповідальності власників  наземних транспортних засобів (ОСЦПВ)</v>
      </c>
      <c r="D11" s="66"/>
      <c r="E11" s="80">
        <f>IFERROR(D11/'8_Result'!C12,0)</f>
        <v>0</v>
      </c>
      <c r="G11" s="62"/>
      <c r="H11" s="61"/>
      <c r="I11" s="61"/>
      <c r="J11" s="61"/>
      <c r="K11" s="3">
        <f>J11+G11+H11+I11</f>
        <v>0</v>
      </c>
      <c r="L11" s="102">
        <f>IFERROR(K11/'8_Result'!S12,0)</f>
        <v>0</v>
      </c>
      <c r="N11" s="62"/>
      <c r="O11" s="61"/>
      <c r="P11" s="61"/>
      <c r="Q11" s="61"/>
      <c r="R11" s="3">
        <f>Q11+N11+O11+P11</f>
        <v>0</v>
      </c>
      <c r="S11" s="102">
        <f>IFERROR(R11/'8_Result'!AI12,0)</f>
        <v>0</v>
      </c>
      <c r="U11" s="66"/>
      <c r="V11" s="80">
        <f>IFERROR(U11/'8_Result'!AY12,0)</f>
        <v>0</v>
      </c>
      <c r="X11" s="66"/>
      <c r="Y11" s="80">
        <f>IFERROR(X11/'8_Result'!BO12,0)</f>
        <v>0</v>
      </c>
    </row>
    <row r="12" spans="1:26" ht="22.2" customHeight="1" outlineLevel="1" x14ac:dyDescent="0.25">
      <c r="B12" s="105">
        <f>+'1_Prem'!B11</f>
        <v>4</v>
      </c>
      <c r="C12" s="42" t="str">
        <f>+'1_Prem'!C11</f>
        <v>“Зелена картка”</v>
      </c>
      <c r="D12" s="66"/>
      <c r="E12" s="80">
        <f>IFERROR(D12/'8_Result'!C13,0)</f>
        <v>0</v>
      </c>
      <c r="G12" s="62"/>
      <c r="H12" s="61"/>
      <c r="I12" s="61"/>
      <c r="J12" s="61"/>
      <c r="K12" s="3">
        <f t="shared" ref="K12:K29" si="0">J12+G12+H12+I12</f>
        <v>0</v>
      </c>
      <c r="L12" s="97">
        <f>IFERROR(K12/'8_Result'!S13,0)</f>
        <v>0</v>
      </c>
      <c r="N12" s="62"/>
      <c r="O12" s="61"/>
      <c r="P12" s="61"/>
      <c r="Q12" s="61"/>
      <c r="R12" s="3">
        <f t="shared" ref="R12:R29" si="1">Q12+N12+O12+P12</f>
        <v>0</v>
      </c>
      <c r="S12" s="97">
        <f>IFERROR(R12/'8_Result'!AI13,0)</f>
        <v>0</v>
      </c>
      <c r="U12" s="66"/>
      <c r="V12" s="80">
        <f>IFERROR(U12/'8_Result'!AY13,0)</f>
        <v>0</v>
      </c>
      <c r="X12" s="66"/>
      <c r="Y12" s="80">
        <f>IFERROR(X12/'8_Result'!BO13,0)</f>
        <v>0</v>
      </c>
    </row>
    <row r="13" spans="1:26" ht="22.2" customHeight="1" outlineLevel="1" x14ac:dyDescent="0.25">
      <c r="B13" s="105">
        <f>+'1_Prem'!B12</f>
        <v>5</v>
      </c>
      <c r="C13" s="42" t="str">
        <f>+'1_Prem'!C12</f>
        <v>Інша моторна відповідальність</v>
      </c>
      <c r="D13" s="66"/>
      <c r="E13" s="80">
        <f>IFERROR(D13/'8_Result'!C14,0)</f>
        <v>0</v>
      </c>
      <c r="G13" s="62"/>
      <c r="H13" s="61"/>
      <c r="I13" s="61"/>
      <c r="J13" s="61"/>
      <c r="K13" s="3">
        <f t="shared" si="0"/>
        <v>0</v>
      </c>
      <c r="L13" s="102">
        <f>IFERROR(K13/'8_Result'!S14,0)</f>
        <v>0</v>
      </c>
      <c r="N13" s="62"/>
      <c r="O13" s="61"/>
      <c r="P13" s="61"/>
      <c r="Q13" s="61"/>
      <c r="R13" s="3">
        <f t="shared" si="1"/>
        <v>0</v>
      </c>
      <c r="S13" s="102">
        <f>IFERROR(R13/'8_Result'!AI14,0)</f>
        <v>0</v>
      </c>
      <c r="U13" s="66"/>
      <c r="V13" s="80">
        <f>IFERROR(U13/'8_Result'!AY14,0)</f>
        <v>0</v>
      </c>
      <c r="X13" s="66"/>
      <c r="Y13" s="80">
        <f>IFERROR(X13/'8_Result'!BO14,0)</f>
        <v>0</v>
      </c>
    </row>
    <row r="14" spans="1:26" ht="22.2" customHeight="1" outlineLevel="1" x14ac:dyDescent="0.25">
      <c r="B14" s="105">
        <f>+'1_Prem'!B13</f>
        <v>6</v>
      </c>
      <c r="C14" s="42" t="str">
        <f>+'1_Prem'!C13</f>
        <v>КАСКО</v>
      </c>
      <c r="D14" s="66"/>
      <c r="E14" s="80">
        <f>IFERROR(D14/'8_Result'!C15,0)</f>
        <v>0</v>
      </c>
      <c r="G14" s="62"/>
      <c r="H14" s="61"/>
      <c r="I14" s="61"/>
      <c r="J14" s="61"/>
      <c r="K14" s="3">
        <f t="shared" si="0"/>
        <v>0</v>
      </c>
      <c r="L14" s="97">
        <f>IFERROR(K14/'8_Result'!S15,0)</f>
        <v>0</v>
      </c>
      <c r="N14" s="62"/>
      <c r="O14" s="61"/>
      <c r="P14" s="61"/>
      <c r="Q14" s="61"/>
      <c r="R14" s="3">
        <f t="shared" si="1"/>
        <v>0</v>
      </c>
      <c r="S14" s="97">
        <f>IFERROR(R14/'8_Result'!AI15,0)</f>
        <v>0</v>
      </c>
      <c r="U14" s="66"/>
      <c r="V14" s="80">
        <f>IFERROR(U14/'8_Result'!AY15,0)</f>
        <v>0</v>
      </c>
      <c r="X14" s="66"/>
      <c r="Y14" s="80">
        <f>IFERROR(X14/'8_Result'!BO15,0)</f>
        <v>0</v>
      </c>
    </row>
    <row r="15" spans="1:26" ht="22.2" customHeight="1" outlineLevel="1" x14ac:dyDescent="0.25">
      <c r="B15" s="105">
        <f>+'1_Prem'!B14</f>
        <v>7</v>
      </c>
      <c r="C15" s="42" t="str">
        <f>+'1_Prem'!C14</f>
        <v>МАТ-майно</v>
      </c>
      <c r="D15" s="66"/>
      <c r="E15" s="80">
        <f>IFERROR(D15/'8_Result'!C16,0)</f>
        <v>0</v>
      </c>
      <c r="G15" s="62"/>
      <c r="H15" s="61"/>
      <c r="I15" s="61"/>
      <c r="J15" s="61"/>
      <c r="K15" s="3">
        <f t="shared" si="0"/>
        <v>0</v>
      </c>
      <c r="L15" s="102">
        <f>IFERROR(K15/'8_Result'!S16,0)</f>
        <v>0</v>
      </c>
      <c r="N15" s="62"/>
      <c r="O15" s="61"/>
      <c r="P15" s="61"/>
      <c r="Q15" s="61"/>
      <c r="R15" s="3">
        <f t="shared" si="1"/>
        <v>0</v>
      </c>
      <c r="S15" s="102">
        <f>IFERROR(R15/'8_Result'!AI16,0)</f>
        <v>0</v>
      </c>
      <c r="U15" s="66"/>
      <c r="V15" s="80">
        <f>IFERROR(U15/'8_Result'!AY16,0)</f>
        <v>0</v>
      </c>
      <c r="X15" s="66"/>
      <c r="Y15" s="80">
        <f>IFERROR(X15/'8_Result'!BO16,0)</f>
        <v>0</v>
      </c>
    </row>
    <row r="16" spans="1:26" ht="22.2" customHeight="1" outlineLevel="1" x14ac:dyDescent="0.25">
      <c r="B16" s="105">
        <f>+'1_Prem'!B15</f>
        <v>8</v>
      </c>
      <c r="C16" s="42" t="str">
        <f>+'1_Prem'!C15</f>
        <v>МАТ-відповідальність</v>
      </c>
      <c r="D16" s="66"/>
      <c r="E16" s="80">
        <f>IFERROR(D16/'8_Result'!C17,0)</f>
        <v>0</v>
      </c>
      <c r="G16" s="62"/>
      <c r="H16" s="61"/>
      <c r="I16" s="61"/>
      <c r="J16" s="61"/>
      <c r="K16" s="3">
        <f t="shared" si="0"/>
        <v>0</v>
      </c>
      <c r="L16" s="102">
        <f>IFERROR(K16/'8_Result'!S17,0)</f>
        <v>0</v>
      </c>
      <c r="N16" s="62"/>
      <c r="O16" s="61"/>
      <c r="P16" s="61"/>
      <c r="Q16" s="61"/>
      <c r="R16" s="3">
        <f t="shared" si="1"/>
        <v>0</v>
      </c>
      <c r="S16" s="102">
        <f>IFERROR(R16/'8_Result'!AI17,0)</f>
        <v>0</v>
      </c>
      <c r="U16" s="66"/>
      <c r="V16" s="80">
        <f>IFERROR(U16/'8_Result'!AY17,0)</f>
        <v>0</v>
      </c>
      <c r="X16" s="66"/>
      <c r="Y16" s="80">
        <f>IFERROR(X16/'8_Result'!BO17,0)</f>
        <v>0</v>
      </c>
    </row>
    <row r="17" spans="2:25" ht="37.200000000000003" customHeight="1" outlineLevel="1" x14ac:dyDescent="0.25">
      <c r="B17" s="105">
        <f>+'1_Prem'!B16</f>
        <v>9</v>
      </c>
      <c r="C17" s="42" t="str">
        <f>+'1_Prem'!C16</f>
        <v>Майно, крім страхування сільськогосподарської продукції</v>
      </c>
      <c r="D17" s="66"/>
      <c r="E17" s="80">
        <f>IFERROR(D17/'8_Result'!C18,0)</f>
        <v>0</v>
      </c>
      <c r="G17" s="62"/>
      <c r="H17" s="61"/>
      <c r="I17" s="61"/>
      <c r="J17" s="61"/>
      <c r="K17" s="3">
        <f t="shared" si="0"/>
        <v>0</v>
      </c>
      <c r="L17" s="102">
        <f>IFERROR(K17/'8_Result'!S18,0)</f>
        <v>0</v>
      </c>
      <c r="N17" s="62"/>
      <c r="O17" s="61"/>
      <c r="P17" s="61"/>
      <c r="Q17" s="61"/>
      <c r="R17" s="3">
        <f t="shared" si="1"/>
        <v>0</v>
      </c>
      <c r="S17" s="102">
        <f>IFERROR(R17/'8_Result'!AI18,0)</f>
        <v>0</v>
      </c>
      <c r="U17" s="66"/>
      <c r="V17" s="80">
        <f>IFERROR(U17/'8_Result'!AY18,0)</f>
        <v>0</v>
      </c>
      <c r="X17" s="66"/>
      <c r="Y17" s="80">
        <f>IFERROR(X17/'8_Result'!BO18,0)</f>
        <v>0</v>
      </c>
    </row>
    <row r="18" spans="2:25" ht="37.200000000000003" customHeight="1" outlineLevel="1" x14ac:dyDescent="0.25">
      <c r="B18" s="105">
        <f>+'1_Prem'!B17</f>
        <v>10</v>
      </c>
      <c r="C18" s="42" t="str">
        <f>+'1_Prem'!C17</f>
        <v>Майно (страхування сільськогосподарської продукції з державною підтримкою)</v>
      </c>
      <c r="D18" s="66"/>
      <c r="E18" s="80">
        <f>IFERROR(D18/'8_Result'!C19,0)</f>
        <v>0</v>
      </c>
      <c r="G18" s="62"/>
      <c r="H18" s="61"/>
      <c r="I18" s="61"/>
      <c r="J18" s="61"/>
      <c r="K18" s="3">
        <f t="shared" si="0"/>
        <v>0</v>
      </c>
      <c r="L18" s="102">
        <f>IFERROR(K18/'8_Result'!S19,0)</f>
        <v>0</v>
      </c>
      <c r="N18" s="62"/>
      <c r="O18" s="61"/>
      <c r="P18" s="61"/>
      <c r="Q18" s="61"/>
      <c r="R18" s="3">
        <f t="shared" si="1"/>
        <v>0</v>
      </c>
      <c r="S18" s="102">
        <f>IFERROR(R18/'8_Result'!AI19,0)</f>
        <v>0</v>
      </c>
      <c r="U18" s="66"/>
      <c r="V18" s="80">
        <f>IFERROR(U18/'8_Result'!AY19,0)</f>
        <v>0</v>
      </c>
      <c r="X18" s="66"/>
      <c r="Y18" s="80">
        <f>IFERROR(X18/'8_Result'!BO19,0)</f>
        <v>0</v>
      </c>
    </row>
    <row r="19" spans="2:25" ht="37.200000000000003" customHeight="1" outlineLevel="1" x14ac:dyDescent="0.25">
      <c r="B19" s="105">
        <f>+'1_Prem'!B18</f>
        <v>11</v>
      </c>
      <c r="C19" s="42" t="str">
        <f>+'1_Prem'!C18</f>
        <v>Майно (страхування сільськогосподарської продукції без державної підтримки)</v>
      </c>
      <c r="D19" s="66"/>
      <c r="E19" s="80">
        <f>IFERROR(D19/'8_Result'!C20,0)</f>
        <v>0</v>
      </c>
      <c r="G19" s="62"/>
      <c r="H19" s="61"/>
      <c r="I19" s="61"/>
      <c r="J19" s="61"/>
      <c r="K19" s="3">
        <f t="shared" si="0"/>
        <v>0</v>
      </c>
      <c r="L19" s="102">
        <f>IFERROR(K19/'8_Result'!S20,0)</f>
        <v>0</v>
      </c>
      <c r="N19" s="62"/>
      <c r="O19" s="61"/>
      <c r="P19" s="61"/>
      <c r="Q19" s="61"/>
      <c r="R19" s="3">
        <f t="shared" si="1"/>
        <v>0</v>
      </c>
      <c r="S19" s="102">
        <f>IFERROR(R19/'8_Result'!AI20,0)</f>
        <v>0</v>
      </c>
      <c r="U19" s="66"/>
      <c r="V19" s="80">
        <f>IFERROR(U19/'8_Result'!AY20,0)</f>
        <v>0</v>
      </c>
      <c r="X19" s="66"/>
      <c r="Y19" s="80">
        <f>IFERROR(X19/'8_Result'!BO20,0)</f>
        <v>0</v>
      </c>
    </row>
    <row r="20" spans="2:25" ht="73.2" customHeight="1" outlineLevel="1" x14ac:dyDescent="0.25">
      <c r="B20" s="105">
        <f>+'1_Prem'!B19</f>
        <v>12</v>
      </c>
      <c r="C20" s="42" t="str">
        <f>+'1_Prem'!C19</f>
        <v>Відповідальність (крім страхування відповідальності оператора ядерної установки та крім страхування відповідальності суб’єкта митного режиму)</v>
      </c>
      <c r="D20" s="66"/>
      <c r="E20" s="80">
        <f>IFERROR(D20/'8_Result'!C21,0)</f>
        <v>0</v>
      </c>
      <c r="G20" s="62"/>
      <c r="H20" s="61"/>
      <c r="I20" s="61"/>
      <c r="J20" s="61"/>
      <c r="K20" s="3">
        <f t="shared" si="0"/>
        <v>0</v>
      </c>
      <c r="L20" s="102">
        <f>IFERROR(K20/'8_Result'!S21,0)</f>
        <v>0</v>
      </c>
      <c r="N20" s="62"/>
      <c r="O20" s="61"/>
      <c r="P20" s="61"/>
      <c r="Q20" s="61"/>
      <c r="R20" s="3">
        <f t="shared" si="1"/>
        <v>0</v>
      </c>
      <c r="S20" s="102">
        <f>IFERROR(R20/'8_Result'!AI21,0)</f>
        <v>0</v>
      </c>
      <c r="U20" s="66"/>
      <c r="V20" s="80">
        <f>IFERROR(U20/'8_Result'!AY21,0)</f>
        <v>0</v>
      </c>
      <c r="X20" s="66"/>
      <c r="Y20" s="80">
        <f>IFERROR(X20/'8_Result'!BO21,0)</f>
        <v>0</v>
      </c>
    </row>
    <row r="21" spans="2:25" ht="34.799999999999997" customHeight="1" outlineLevel="1" x14ac:dyDescent="0.25">
      <c r="B21" s="105">
        <f>+'1_Prem'!B20</f>
        <v>13</v>
      </c>
      <c r="C21" s="42" t="str">
        <f>+'1_Prem'!C20</f>
        <v>Страхування відповідальності суб’єкта митного режиму</v>
      </c>
      <c r="D21" s="66"/>
      <c r="E21" s="80">
        <f>IFERROR(D21/'8_Result'!C22,0)</f>
        <v>0</v>
      </c>
      <c r="G21" s="62"/>
      <c r="H21" s="61"/>
      <c r="I21" s="61"/>
      <c r="J21" s="61"/>
      <c r="K21" s="3">
        <f t="shared" si="0"/>
        <v>0</v>
      </c>
      <c r="L21" s="102">
        <f>IFERROR(K21/'8_Result'!S22,0)</f>
        <v>0</v>
      </c>
      <c r="N21" s="62"/>
      <c r="O21" s="61"/>
      <c r="P21" s="61"/>
      <c r="Q21" s="61"/>
      <c r="R21" s="3">
        <f t="shared" si="1"/>
        <v>0</v>
      </c>
      <c r="S21" s="102">
        <f>IFERROR(R21/'8_Result'!AI22,0)</f>
        <v>0</v>
      </c>
      <c r="U21" s="66"/>
      <c r="V21" s="80">
        <f>IFERROR(U21/'8_Result'!AY22,0)</f>
        <v>0</v>
      </c>
      <c r="X21" s="66"/>
      <c r="Y21" s="80">
        <f>IFERROR(X21/'8_Result'!BO22,0)</f>
        <v>0</v>
      </c>
    </row>
    <row r="22" spans="2:25" ht="34.799999999999997" customHeight="1" outlineLevel="1" x14ac:dyDescent="0.25">
      <c r="B22" s="105">
        <f>+'1_Prem'!B21</f>
        <v>14</v>
      </c>
      <c r="C22" s="42" t="str">
        <f>+'1_Prem'!C21</f>
        <v>Страхування відповідальності оператора ядерної установки</v>
      </c>
      <c r="D22" s="66"/>
      <c r="E22" s="80">
        <f>IFERROR(D22/'8_Result'!C23,0)</f>
        <v>0</v>
      </c>
      <c r="G22" s="62"/>
      <c r="H22" s="61"/>
      <c r="I22" s="61"/>
      <c r="J22" s="61"/>
      <c r="K22" s="3">
        <f t="shared" si="0"/>
        <v>0</v>
      </c>
      <c r="L22" s="102">
        <f>IFERROR(K22/'8_Result'!S23,0)</f>
        <v>0</v>
      </c>
      <c r="N22" s="62"/>
      <c r="O22" s="61"/>
      <c r="P22" s="61"/>
      <c r="Q22" s="61"/>
      <c r="R22" s="3">
        <f t="shared" si="1"/>
        <v>0</v>
      </c>
      <c r="S22" s="102">
        <f>IFERROR(R22/'8_Result'!AI23,0)</f>
        <v>0</v>
      </c>
      <c r="U22" s="66"/>
      <c r="V22" s="80">
        <f>IFERROR(U22/'8_Result'!AY23,0)</f>
        <v>0</v>
      </c>
      <c r="X22" s="66"/>
      <c r="Y22" s="80">
        <f>IFERROR(X22/'8_Result'!BO23,0)</f>
        <v>0</v>
      </c>
    </row>
    <row r="23" spans="2:25" ht="24.6" customHeight="1" outlineLevel="1" x14ac:dyDescent="0.25">
      <c r="B23" s="105">
        <f>+'1_Prem'!B22</f>
        <v>15</v>
      </c>
      <c r="C23" s="42" t="str">
        <f>+'1_Prem'!C22</f>
        <v>Кредит, порука</v>
      </c>
      <c r="D23" s="66"/>
      <c r="E23" s="80">
        <f>IFERROR(D23/'8_Result'!C24,0)</f>
        <v>0</v>
      </c>
      <c r="G23" s="62"/>
      <c r="H23" s="61"/>
      <c r="I23" s="61"/>
      <c r="J23" s="61"/>
      <c r="K23" s="3">
        <f t="shared" si="0"/>
        <v>0</v>
      </c>
      <c r="L23" s="102">
        <f>IFERROR(K23/'8_Result'!S24,0)</f>
        <v>0</v>
      </c>
      <c r="N23" s="62"/>
      <c r="O23" s="61"/>
      <c r="P23" s="61"/>
      <c r="Q23" s="61"/>
      <c r="R23" s="3">
        <f t="shared" si="1"/>
        <v>0</v>
      </c>
      <c r="S23" s="102">
        <f>IFERROR(R23/'8_Result'!AI24,0)</f>
        <v>0</v>
      </c>
      <c r="U23" s="66"/>
      <c r="V23" s="80">
        <f>IFERROR(U23/'8_Result'!AY24,0)</f>
        <v>0</v>
      </c>
      <c r="X23" s="66"/>
      <c r="Y23" s="80">
        <f>IFERROR(X23/'8_Result'!BO24,0)</f>
        <v>0</v>
      </c>
    </row>
    <row r="24" spans="2:25" ht="24.6" customHeight="1" outlineLevel="1" x14ac:dyDescent="0.25">
      <c r="B24" s="105">
        <f>+'1_Prem'!B23</f>
        <v>16</v>
      </c>
      <c r="C24" s="42" t="str">
        <f>+'1_Prem'!C23</f>
        <v>Судові витрати</v>
      </c>
      <c r="D24" s="66"/>
      <c r="E24" s="80">
        <f>IFERROR(D24/'8_Result'!C25,0)</f>
        <v>0</v>
      </c>
      <c r="G24" s="62"/>
      <c r="H24" s="61"/>
      <c r="I24" s="61"/>
      <c r="J24" s="61"/>
      <c r="K24" s="3">
        <f t="shared" si="0"/>
        <v>0</v>
      </c>
      <c r="L24" s="102">
        <f>IFERROR(K24/'8_Result'!S25,0)</f>
        <v>0</v>
      </c>
      <c r="N24" s="62"/>
      <c r="O24" s="61"/>
      <c r="P24" s="61"/>
      <c r="Q24" s="61"/>
      <c r="R24" s="3">
        <f t="shared" si="1"/>
        <v>0</v>
      </c>
      <c r="S24" s="102">
        <f>IFERROR(R24/'8_Result'!AI25,0)</f>
        <v>0</v>
      </c>
      <c r="U24" s="66"/>
      <c r="V24" s="80">
        <f>IFERROR(U24/'8_Result'!AY25,0)</f>
        <v>0</v>
      </c>
      <c r="X24" s="66"/>
      <c r="Y24" s="80">
        <f>IFERROR(X24/'8_Result'!BO25,0)</f>
        <v>0</v>
      </c>
    </row>
    <row r="25" spans="2:25" ht="24.6" customHeight="1" outlineLevel="1" x14ac:dyDescent="0.25">
      <c r="B25" s="105">
        <f>+'1_Prem'!B24</f>
        <v>17</v>
      </c>
      <c r="C25" s="42" t="str">
        <f>+'1_Prem'!C24</f>
        <v>Асистанс</v>
      </c>
      <c r="D25" s="66"/>
      <c r="E25" s="80">
        <f>IFERROR(D25/'8_Result'!C26,0)</f>
        <v>0</v>
      </c>
      <c r="G25" s="62"/>
      <c r="H25" s="61"/>
      <c r="I25" s="61"/>
      <c r="J25" s="61"/>
      <c r="K25" s="3">
        <f t="shared" si="0"/>
        <v>0</v>
      </c>
      <c r="L25" s="102">
        <f>IFERROR(K25/'8_Result'!S26,0)</f>
        <v>0</v>
      </c>
      <c r="N25" s="62"/>
      <c r="O25" s="61"/>
      <c r="P25" s="61"/>
      <c r="Q25" s="61"/>
      <c r="R25" s="3">
        <f t="shared" si="1"/>
        <v>0</v>
      </c>
      <c r="S25" s="102">
        <f>IFERROR(R25/'8_Result'!AI26,0)</f>
        <v>0</v>
      </c>
      <c r="U25" s="66"/>
      <c r="V25" s="80">
        <f>IFERROR(U25/'8_Result'!AY26,0)</f>
        <v>0</v>
      </c>
      <c r="X25" s="66"/>
      <c r="Y25" s="80">
        <f>IFERROR(X25/'8_Result'!BO26,0)</f>
        <v>0</v>
      </c>
    </row>
    <row r="26" spans="2:25" ht="24.6" customHeight="1" outlineLevel="1" x14ac:dyDescent="0.25">
      <c r="B26" s="105">
        <f>+'1_Prem'!B25</f>
        <v>18</v>
      </c>
      <c r="C26" s="42" t="str">
        <f>+'1_Prem'!C25</f>
        <v>Фінансові ризики</v>
      </c>
      <c r="D26" s="66"/>
      <c r="E26" s="80">
        <f>IFERROR(D26/'8_Result'!C27,0)</f>
        <v>0</v>
      </c>
      <c r="G26" s="62"/>
      <c r="H26" s="61"/>
      <c r="I26" s="61"/>
      <c r="J26" s="61"/>
      <c r="K26" s="3">
        <f t="shared" si="0"/>
        <v>0</v>
      </c>
      <c r="L26" s="97">
        <f>IFERROR(K26/'8_Result'!S27,0)</f>
        <v>0</v>
      </c>
      <c r="N26" s="62"/>
      <c r="O26" s="61"/>
      <c r="P26" s="61"/>
      <c r="Q26" s="61"/>
      <c r="R26" s="3">
        <f t="shared" si="1"/>
        <v>0</v>
      </c>
      <c r="S26" s="97">
        <f>IFERROR(R26/'8_Result'!AI27,0)</f>
        <v>0</v>
      </c>
      <c r="T26" s="169"/>
      <c r="U26" s="66"/>
      <c r="V26" s="80">
        <f>IFERROR(U26/'8_Result'!AY27,0)</f>
        <v>0</v>
      </c>
      <c r="X26" s="66"/>
      <c r="Y26" s="80">
        <f>IFERROR(X26/'8_Result'!BO27,0)</f>
        <v>0</v>
      </c>
    </row>
    <row r="27" spans="2:25" ht="59.4" customHeight="1" outlineLevel="1" x14ac:dyDescent="0.25">
      <c r="B27" s="105">
        <f>+'1_Prem'!B26</f>
        <v>19</v>
      </c>
      <c r="C27" s="42" t="str">
        <f>+'1_Prem'!C26</f>
        <v>Ануїтети за договорами страхування іншого, ніж страхування життя, і пов’язані із зобов’язаннями страхування здоров’я</v>
      </c>
      <c r="D27" s="66"/>
      <c r="E27" s="80">
        <f>IFERROR(D27/'8_Result'!C28,0)</f>
        <v>0</v>
      </c>
      <c r="G27" s="62"/>
      <c r="H27" s="61"/>
      <c r="I27" s="61"/>
      <c r="J27" s="61"/>
      <c r="K27" s="3">
        <f t="shared" si="0"/>
        <v>0</v>
      </c>
      <c r="L27" s="102">
        <f>IFERROR(K27/'8_Result'!S28,0)</f>
        <v>0</v>
      </c>
      <c r="N27" s="62"/>
      <c r="O27" s="61"/>
      <c r="P27" s="61"/>
      <c r="Q27" s="61"/>
      <c r="R27" s="3">
        <f t="shared" si="1"/>
        <v>0</v>
      </c>
      <c r="S27" s="102">
        <f>IFERROR(R27/'8_Result'!AI28,0)</f>
        <v>0</v>
      </c>
      <c r="U27" s="66"/>
      <c r="V27" s="80">
        <f>IFERROR(U27/'8_Result'!AY28,0)</f>
        <v>0</v>
      </c>
      <c r="X27" s="66"/>
      <c r="Y27" s="80">
        <f>IFERROR(X27/'8_Result'!BO28,0)</f>
        <v>0</v>
      </c>
    </row>
    <row r="28" spans="2:25" ht="59.4" customHeight="1" outlineLevel="1" thickBot="1" x14ac:dyDescent="0.3">
      <c r="B28" s="348">
        <f>+'1_Prem'!B27</f>
        <v>20</v>
      </c>
      <c r="C28" s="349" t="str">
        <f>+'1_Prem'!C27</f>
        <v>Ануїтети за договорами страхування іншого, ніж страхування життя, і пов’язані з іншими зобов’язаннями</v>
      </c>
      <c r="D28" s="95"/>
      <c r="E28" s="52">
        <f>IFERROR(D28/'8_Result'!C29,0)</f>
        <v>0</v>
      </c>
      <c r="G28" s="67"/>
      <c r="H28" s="77"/>
      <c r="I28" s="77"/>
      <c r="J28" s="77"/>
      <c r="K28" s="82">
        <f>J28+G28+H28+I28</f>
        <v>0</v>
      </c>
      <c r="L28" s="103">
        <f>IFERROR(K28/'8_Result'!S29,0)</f>
        <v>0</v>
      </c>
      <c r="N28" s="67"/>
      <c r="O28" s="77"/>
      <c r="P28" s="77"/>
      <c r="Q28" s="77"/>
      <c r="R28" s="82">
        <f>Q28+N28+O28+P28</f>
        <v>0</v>
      </c>
      <c r="S28" s="103">
        <f>IFERROR(R28/'8_Result'!AI29,0)</f>
        <v>0</v>
      </c>
      <c r="U28" s="95"/>
      <c r="V28" s="52">
        <f>IFERROR(U28/'8_Result'!AY29,0)</f>
        <v>0</v>
      </c>
      <c r="X28" s="95"/>
      <c r="Y28" s="52">
        <f>IFERROR(X28/'8_Result'!BO29,0)</f>
        <v>0</v>
      </c>
    </row>
    <row r="29" spans="2:25" ht="33.6" customHeight="1" outlineLevel="1" thickBot="1" x14ac:dyDescent="0.3">
      <c r="B29" s="358"/>
      <c r="C29" s="359" t="s">
        <v>517</v>
      </c>
      <c r="D29" s="95"/>
      <c r="E29" s="52">
        <f>IFERROR(D29/'8_Result'!C30,0)</f>
        <v>0</v>
      </c>
      <c r="G29" s="67"/>
      <c r="H29" s="77"/>
      <c r="I29" s="77"/>
      <c r="J29" s="77"/>
      <c r="K29" s="82">
        <f t="shared" si="0"/>
        <v>0</v>
      </c>
      <c r="L29" s="103">
        <f>IFERROR(K29/'8_Result'!S30,0)</f>
        <v>0</v>
      </c>
      <c r="N29" s="67"/>
      <c r="O29" s="77"/>
      <c r="P29" s="77"/>
      <c r="Q29" s="77"/>
      <c r="R29" s="82">
        <f t="shared" si="1"/>
        <v>0</v>
      </c>
      <c r="S29" s="103">
        <f>IFERROR(R29/'8_Result'!AI30,0)</f>
        <v>0</v>
      </c>
      <c r="U29" s="95"/>
      <c r="V29" s="52">
        <f>IFERROR(U29/'8_Result'!AY30,0)</f>
        <v>0</v>
      </c>
      <c r="X29" s="95"/>
      <c r="Y29" s="52">
        <f>IFERROR(X29/'8_Result'!BO30,0)</f>
        <v>0</v>
      </c>
    </row>
    <row r="30" spans="2:25" s="219" customFormat="1" x14ac:dyDescent="0.25">
      <c r="B30" s="360"/>
      <c r="C30" s="345"/>
      <c r="D30" s="361"/>
      <c r="E30" s="362"/>
      <c r="G30" s="361"/>
      <c r="H30" s="361"/>
      <c r="I30" s="361"/>
      <c r="J30" s="361"/>
      <c r="K30" s="363"/>
      <c r="L30" s="362"/>
      <c r="N30" s="361"/>
      <c r="O30" s="361"/>
      <c r="P30" s="361"/>
      <c r="Q30" s="361"/>
      <c r="R30" s="363"/>
      <c r="S30" s="362"/>
      <c r="U30" s="361"/>
      <c r="V30" s="362"/>
      <c r="X30" s="361"/>
      <c r="Y30" s="362"/>
    </row>
    <row r="31" spans="2:25" x14ac:dyDescent="0.25">
      <c r="C31" s="190"/>
    </row>
    <row r="32" spans="2:25" x14ac:dyDescent="0.25">
      <c r="C32" s="190"/>
    </row>
    <row r="33" spans="3:3" x14ac:dyDescent="0.25">
      <c r="C33" s="190"/>
    </row>
    <row r="34" spans="3:3" x14ac:dyDescent="0.25">
      <c r="C34" s="190"/>
    </row>
    <row r="35" spans="3:3" x14ac:dyDescent="0.25">
      <c r="C35" s="190"/>
    </row>
  </sheetData>
  <mergeCells count="7">
    <mergeCell ref="X1:Y1"/>
    <mergeCell ref="X4:Y4"/>
    <mergeCell ref="G4:L4"/>
    <mergeCell ref="N4:S4"/>
    <mergeCell ref="B4:C6"/>
    <mergeCell ref="D4:E4"/>
    <mergeCell ref="U4:V4"/>
  </mergeCells>
  <hyperlinks>
    <hyperlink ref="B3" location="'Line - Map'!A1" display="'Line - Map'!A1"/>
  </hyperlinks>
  <pageMargins left="1.1811023622047245" right="0.39370078740157483" top="0.39370078740157483" bottom="1.1811023622047245" header="0.31496062992125984" footer="0.31496062992125984"/>
  <pageSetup paperSize="9" scale="4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outlinePr summaryBelow="0"/>
  </sheetPr>
  <dimension ref="A1:Q104"/>
  <sheetViews>
    <sheetView view="pageBreakPreview" topLeftCell="B67" zoomScale="60" zoomScaleNormal="100" workbookViewId="0">
      <selection activeCell="N1" sqref="N1:P2"/>
    </sheetView>
  </sheetViews>
  <sheetFormatPr defaultRowHeight="14.4" outlineLevelRow="1" outlineLevelCol="1" x14ac:dyDescent="0.3"/>
  <cols>
    <col min="1" max="1" width="0" hidden="1" customWidth="1" outlineLevel="1"/>
    <col min="2" max="2" width="6.33203125" customWidth="1" collapsed="1"/>
    <col min="3" max="3" width="63.6640625" customWidth="1"/>
    <col min="4" max="4" width="13.21875" customWidth="1"/>
    <col min="5" max="5" width="4" customWidth="1"/>
    <col min="6" max="9" width="11.33203125" style="577" customWidth="1"/>
    <col min="10" max="10" width="11.109375" customWidth="1"/>
    <col min="11" max="11" width="5.21875" customWidth="1"/>
    <col min="12" max="15" width="8.5546875" style="577" customWidth="1"/>
    <col min="16" max="16" width="14.5546875" customWidth="1"/>
    <col min="17" max="17" width="3.109375" customWidth="1"/>
  </cols>
  <sheetData>
    <row r="1" spans="1:17" ht="41.4" customHeight="1" x14ac:dyDescent="0.3">
      <c r="N1" s="970" t="s">
        <v>811</v>
      </c>
      <c r="O1" s="970"/>
      <c r="P1" s="970"/>
    </row>
    <row r="2" spans="1:17" s="178" customFormat="1" ht="17.399999999999999" customHeight="1" x14ac:dyDescent="0.25">
      <c r="A2" s="57" t="s">
        <v>494</v>
      </c>
      <c r="C2" s="1013" t="s">
        <v>621</v>
      </c>
      <c r="D2" s="1013"/>
      <c r="F2" s="227"/>
      <c r="G2" s="227"/>
      <c r="H2" s="227"/>
      <c r="I2" s="227"/>
      <c r="J2" s="179"/>
      <c r="L2" s="227"/>
      <c r="M2" s="227"/>
      <c r="N2" s="227"/>
      <c r="O2" s="227"/>
    </row>
    <row r="3" spans="1:17" s="178" customFormat="1" ht="12.6" thickBot="1" x14ac:dyDescent="0.3">
      <c r="B3" s="167" t="s">
        <v>158</v>
      </c>
      <c r="C3" s="181" t="s">
        <v>0</v>
      </c>
      <c r="D3" s="179"/>
      <c r="F3" s="227"/>
      <c r="G3" s="227"/>
      <c r="H3" s="227"/>
      <c r="I3" s="227"/>
      <c r="J3" s="179"/>
      <c r="L3" s="227"/>
      <c r="M3" s="227"/>
      <c r="N3" s="227"/>
      <c r="O3" s="227"/>
    </row>
    <row r="4" spans="1:17" s="178" customFormat="1" ht="40.200000000000003" customHeight="1" x14ac:dyDescent="0.25">
      <c r="B4" s="971" t="s">
        <v>394</v>
      </c>
      <c r="C4" s="1017"/>
      <c r="D4" s="233" t="str">
        <f>'1.2_Prem_Insurer'!D4</f>
        <v>попередній рік (01.01.-31.12.20ХХ)</v>
      </c>
      <c r="F4" s="1004" t="s">
        <v>160</v>
      </c>
      <c r="G4" s="1005"/>
      <c r="H4" s="1005"/>
      <c r="I4" s="1005"/>
      <c r="J4" s="1006"/>
      <c r="K4" s="318"/>
      <c r="L4" s="1004" t="s">
        <v>10</v>
      </c>
      <c r="M4" s="1005"/>
      <c r="N4" s="1005"/>
      <c r="O4" s="1005"/>
      <c r="P4" s="1006"/>
    </row>
    <row r="5" spans="1:17" s="169" customFormat="1" ht="25.2" customHeight="1" x14ac:dyDescent="0.25">
      <c r="B5" s="973"/>
      <c r="C5" s="1018"/>
      <c r="D5" s="851" t="s">
        <v>6</v>
      </c>
      <c r="E5" s="594"/>
      <c r="F5" s="823" t="s">
        <v>1</v>
      </c>
      <c r="G5" s="852" t="s">
        <v>2</v>
      </c>
      <c r="H5" s="852" t="s">
        <v>3</v>
      </c>
      <c r="I5" s="852" t="s">
        <v>4</v>
      </c>
      <c r="J5" s="853" t="s">
        <v>6</v>
      </c>
      <c r="K5" s="594"/>
      <c r="L5" s="823" t="s">
        <v>1</v>
      </c>
      <c r="M5" s="852" t="s">
        <v>2</v>
      </c>
      <c r="N5" s="852" t="s">
        <v>3</v>
      </c>
      <c r="O5" s="852" t="s">
        <v>4</v>
      </c>
      <c r="P5" s="854" t="s">
        <v>6</v>
      </c>
    </row>
    <row r="6" spans="1:17" s="169" customFormat="1" ht="13.2" customHeight="1" thickBot="1" x14ac:dyDescent="0.3">
      <c r="B6" s="975"/>
      <c r="C6" s="1019"/>
      <c r="D6" s="187" t="s">
        <v>5</v>
      </c>
      <c r="F6" s="827" t="s">
        <v>8</v>
      </c>
      <c r="G6" s="828" t="s">
        <v>8</v>
      </c>
      <c r="H6" s="828" t="s">
        <v>8</v>
      </c>
      <c r="I6" s="828" t="s">
        <v>9</v>
      </c>
      <c r="J6" s="792" t="s">
        <v>9</v>
      </c>
      <c r="L6" s="223" t="s">
        <v>13</v>
      </c>
      <c r="M6" s="224" t="s">
        <v>13</v>
      </c>
      <c r="N6" s="224" t="s">
        <v>13</v>
      </c>
      <c r="O6" s="224" t="s">
        <v>13</v>
      </c>
      <c r="P6" s="208" t="s">
        <v>13</v>
      </c>
    </row>
    <row r="7" spans="1:17" s="169" customFormat="1" ht="12.6" thickBot="1" x14ac:dyDescent="0.3">
      <c r="B7" s="60">
        <v>1</v>
      </c>
      <c r="C7" s="114">
        <v>2</v>
      </c>
      <c r="D7" s="793">
        <v>3</v>
      </c>
      <c r="F7" s="829">
        <v>5</v>
      </c>
      <c r="G7" s="830">
        <v>6</v>
      </c>
      <c r="H7" s="830">
        <v>7</v>
      </c>
      <c r="I7" s="830">
        <v>8</v>
      </c>
      <c r="J7" s="771" t="s">
        <v>169</v>
      </c>
      <c r="L7" s="839">
        <v>11</v>
      </c>
      <c r="M7" s="608">
        <v>12</v>
      </c>
      <c r="N7" s="608">
        <v>13</v>
      </c>
      <c r="O7" s="608">
        <v>14</v>
      </c>
      <c r="P7" s="231" t="s">
        <v>170</v>
      </c>
    </row>
    <row r="8" spans="1:17" s="178" customFormat="1" ht="12" x14ac:dyDescent="0.25">
      <c r="B8" s="36"/>
      <c r="C8" s="698" t="s">
        <v>650</v>
      </c>
      <c r="D8" s="29">
        <f>SUM(D9:D18)</f>
        <v>0</v>
      </c>
      <c r="F8" s="27">
        <f>SUM(F9:F18)</f>
        <v>0</v>
      </c>
      <c r="G8" s="26">
        <f>SUM(G9:G18)</f>
        <v>0</v>
      </c>
      <c r="H8" s="26">
        <f>SUM(H9:H18)</f>
        <v>0</v>
      </c>
      <c r="I8" s="26">
        <f>SUM(I9:I18)</f>
        <v>0</v>
      </c>
      <c r="J8" s="790">
        <f>SUM(J9:J18)</f>
        <v>0</v>
      </c>
      <c r="L8" s="27">
        <f>SUM(L9:L18)</f>
        <v>0</v>
      </c>
      <c r="M8" s="26">
        <f>SUM(M9:M18)</f>
        <v>0</v>
      </c>
      <c r="N8" s="26">
        <f>SUM(N9:N18)</f>
        <v>0</v>
      </c>
      <c r="O8" s="26">
        <f>SUM(O9:O18)</f>
        <v>0</v>
      </c>
      <c r="P8" s="790">
        <f>SUM(P9:P18)</f>
        <v>0</v>
      </c>
      <c r="Q8" s="169"/>
    </row>
    <row r="9" spans="1:17" s="178" customFormat="1" ht="12" outlineLevel="1" x14ac:dyDescent="0.25">
      <c r="B9" s="105" t="s">
        <v>373</v>
      </c>
      <c r="C9" s="366" t="s">
        <v>374</v>
      </c>
      <c r="D9" s="70"/>
      <c r="F9" s="62"/>
      <c r="G9" s="61"/>
      <c r="H9" s="61"/>
      <c r="I9" s="74"/>
      <c r="J9" s="777">
        <f t="shared" ref="J9:J18" si="0">I9+F9+G9+H9</f>
        <v>0</v>
      </c>
      <c r="L9" s="62"/>
      <c r="M9" s="61"/>
      <c r="N9" s="61"/>
      <c r="O9" s="74"/>
      <c r="P9" s="777">
        <f t="shared" ref="P9:P18" si="1">O9+L9+M9+N9</f>
        <v>0</v>
      </c>
    </row>
    <row r="10" spans="1:17" s="178" customFormat="1" ht="12" outlineLevel="1" x14ac:dyDescent="0.25">
      <c r="B10" s="105" t="s">
        <v>375</v>
      </c>
      <c r="C10" s="366" t="s">
        <v>376</v>
      </c>
      <c r="D10" s="70"/>
      <c r="F10" s="62"/>
      <c r="G10" s="61"/>
      <c r="H10" s="61"/>
      <c r="I10" s="74"/>
      <c r="J10" s="777">
        <f t="shared" si="0"/>
        <v>0</v>
      </c>
      <c r="L10" s="62"/>
      <c r="M10" s="61"/>
      <c r="N10" s="61"/>
      <c r="O10" s="74"/>
      <c r="P10" s="777">
        <f t="shared" si="1"/>
        <v>0</v>
      </c>
    </row>
    <row r="11" spans="1:17" s="178" customFormat="1" ht="12" outlineLevel="1" x14ac:dyDescent="0.25">
      <c r="B11" s="105" t="s">
        <v>377</v>
      </c>
      <c r="C11" s="366" t="s">
        <v>378</v>
      </c>
      <c r="D11" s="70"/>
      <c r="F11" s="62"/>
      <c r="G11" s="61"/>
      <c r="H11" s="61"/>
      <c r="I11" s="74"/>
      <c r="J11" s="777">
        <f t="shared" si="0"/>
        <v>0</v>
      </c>
      <c r="L11" s="62"/>
      <c r="M11" s="61"/>
      <c r="N11" s="61"/>
      <c r="O11" s="74"/>
      <c r="P11" s="777">
        <f t="shared" si="1"/>
        <v>0</v>
      </c>
    </row>
    <row r="12" spans="1:17" s="178" customFormat="1" ht="12" outlineLevel="1" x14ac:dyDescent="0.25">
      <c r="B12" s="105" t="s">
        <v>379</v>
      </c>
      <c r="C12" s="366" t="s">
        <v>380</v>
      </c>
      <c r="D12" s="70"/>
      <c r="F12" s="62"/>
      <c r="G12" s="61"/>
      <c r="H12" s="61"/>
      <c r="I12" s="74"/>
      <c r="J12" s="777">
        <f t="shared" si="0"/>
        <v>0</v>
      </c>
      <c r="L12" s="62"/>
      <c r="M12" s="61"/>
      <c r="N12" s="61"/>
      <c r="O12" s="74"/>
      <c r="P12" s="777">
        <f t="shared" si="1"/>
        <v>0</v>
      </c>
    </row>
    <row r="13" spans="1:17" s="178" customFormat="1" ht="12" outlineLevel="1" x14ac:dyDescent="0.25">
      <c r="B13" s="105" t="s">
        <v>381</v>
      </c>
      <c r="C13" s="366" t="s">
        <v>781</v>
      </c>
      <c r="D13" s="70"/>
      <c r="F13" s="62"/>
      <c r="G13" s="61"/>
      <c r="H13" s="61"/>
      <c r="I13" s="74"/>
      <c r="J13" s="777">
        <f t="shared" si="0"/>
        <v>0</v>
      </c>
      <c r="L13" s="62"/>
      <c r="M13" s="61"/>
      <c r="N13" s="61"/>
      <c r="O13" s="74"/>
      <c r="P13" s="777">
        <f t="shared" si="1"/>
        <v>0</v>
      </c>
    </row>
    <row r="14" spans="1:17" outlineLevel="1" x14ac:dyDescent="0.3">
      <c r="B14" s="105" t="s">
        <v>383</v>
      </c>
      <c r="C14" s="366" t="s">
        <v>384</v>
      </c>
      <c r="D14" s="70"/>
      <c r="E14" s="178"/>
      <c r="F14" s="62"/>
      <c r="G14" s="61"/>
      <c r="H14" s="61"/>
      <c r="I14" s="74"/>
      <c r="J14" s="777">
        <f t="shared" si="0"/>
        <v>0</v>
      </c>
      <c r="K14" s="178"/>
      <c r="L14" s="62"/>
      <c r="M14" s="61"/>
      <c r="N14" s="61"/>
      <c r="O14" s="74"/>
      <c r="P14" s="777">
        <f t="shared" si="1"/>
        <v>0</v>
      </c>
      <c r="Q14" s="178"/>
    </row>
    <row r="15" spans="1:17" outlineLevel="1" x14ac:dyDescent="0.3">
      <c r="B15" s="105" t="s">
        <v>385</v>
      </c>
      <c r="C15" s="366" t="s">
        <v>386</v>
      </c>
      <c r="D15" s="70"/>
      <c r="E15" s="178"/>
      <c r="F15" s="62"/>
      <c r="G15" s="61"/>
      <c r="H15" s="61"/>
      <c r="I15" s="74"/>
      <c r="J15" s="777">
        <f t="shared" si="0"/>
        <v>0</v>
      </c>
      <c r="K15" s="178"/>
      <c r="L15" s="62"/>
      <c r="M15" s="61"/>
      <c r="N15" s="61"/>
      <c r="O15" s="74"/>
      <c r="P15" s="777">
        <f t="shared" si="1"/>
        <v>0</v>
      </c>
      <c r="Q15" s="178"/>
    </row>
    <row r="16" spans="1:17" outlineLevel="1" x14ac:dyDescent="0.3">
      <c r="B16" s="105" t="s">
        <v>387</v>
      </c>
      <c r="C16" s="366" t="s">
        <v>388</v>
      </c>
      <c r="D16" s="70"/>
      <c r="E16" s="178"/>
      <c r="F16" s="62"/>
      <c r="G16" s="61"/>
      <c r="H16" s="61"/>
      <c r="I16" s="74"/>
      <c r="J16" s="777">
        <f t="shared" si="0"/>
        <v>0</v>
      </c>
      <c r="K16" s="178"/>
      <c r="L16" s="62"/>
      <c r="M16" s="61"/>
      <c r="N16" s="61"/>
      <c r="O16" s="74"/>
      <c r="P16" s="777">
        <f t="shared" si="1"/>
        <v>0</v>
      </c>
      <c r="Q16" s="178"/>
    </row>
    <row r="17" spans="2:17" outlineLevel="1" x14ac:dyDescent="0.3">
      <c r="B17" s="105" t="s">
        <v>389</v>
      </c>
      <c r="C17" s="366" t="s">
        <v>390</v>
      </c>
      <c r="D17" s="70"/>
      <c r="E17" s="178"/>
      <c r="F17" s="62"/>
      <c r="G17" s="61"/>
      <c r="H17" s="61"/>
      <c r="I17" s="74"/>
      <c r="J17" s="777">
        <f t="shared" si="0"/>
        <v>0</v>
      </c>
      <c r="K17" s="178"/>
      <c r="L17" s="62"/>
      <c r="M17" s="61"/>
      <c r="N17" s="61"/>
      <c r="O17" s="74"/>
      <c r="P17" s="777">
        <f t="shared" si="1"/>
        <v>0</v>
      </c>
      <c r="Q17" s="178"/>
    </row>
    <row r="18" spans="2:17" ht="15" outlineLevel="1" thickBot="1" x14ac:dyDescent="0.35">
      <c r="B18" s="106" t="s">
        <v>391</v>
      </c>
      <c r="C18" s="367" t="s">
        <v>392</v>
      </c>
      <c r="D18" s="71"/>
      <c r="E18" s="178"/>
      <c r="F18" s="67"/>
      <c r="G18" s="77"/>
      <c r="H18" s="77"/>
      <c r="I18" s="75"/>
      <c r="J18" s="778">
        <f t="shared" si="0"/>
        <v>0</v>
      </c>
      <c r="K18" s="178"/>
      <c r="L18" s="95"/>
      <c r="M18" s="94"/>
      <c r="N18" s="94"/>
      <c r="O18" s="162"/>
      <c r="P18" s="791">
        <f t="shared" si="1"/>
        <v>0</v>
      </c>
      <c r="Q18" s="178"/>
    </row>
    <row r="19" spans="2:17" s="350" customFormat="1" ht="9.6" customHeight="1" x14ac:dyDescent="0.25">
      <c r="C19" s="350" t="s">
        <v>39</v>
      </c>
      <c r="D19" s="350" t="str">
        <f>IF(D8&lt;&gt;'2_Commis'!D8, "ПОМИЛКА, сума не відповідає підсумку 1_Prem"," ")</f>
        <v xml:space="preserve"> </v>
      </c>
      <c r="F19" s="350" t="str">
        <f>IF(F8&lt;&gt;'2_Commis'!G8, "ПОМИЛКА, сума не відповідає підсумку 1_Prem"," ")</f>
        <v xml:space="preserve"> </v>
      </c>
      <c r="G19" s="350" t="str">
        <f>IF(G8&lt;&gt;'2_Commis'!H8, "ПОМИЛКА, сума не відповідає підсумку 1_Prem"," ")</f>
        <v xml:space="preserve"> </v>
      </c>
      <c r="H19" s="350" t="str">
        <f>IF(H8&lt;&gt;'2_Commis'!I8, "ПОМИЛКА, сума не відповідає підсумку 1_Prem"," ")</f>
        <v xml:space="preserve"> </v>
      </c>
      <c r="I19" s="350" t="str">
        <f>IF(I8&lt;&gt;'2_Commis'!J8, "ПОМИЛКА, сума не відповідає підсумку 1_Prem"," ")</f>
        <v xml:space="preserve"> </v>
      </c>
      <c r="J19" s="350" t="str">
        <f>IF(J8&lt;&gt;'2_Commis'!K8, "ПОМИЛКА, сума не відповідає підсумку 1_Prem"," ")</f>
        <v xml:space="preserve"> </v>
      </c>
      <c r="L19" s="350" t="str">
        <f>IF(L8&lt;&gt;'2_Commis'!N8, "ПОМИЛКА, сума не відповідає підсумку 1_Prem"," ")</f>
        <v xml:space="preserve"> </v>
      </c>
      <c r="M19" s="350" t="str">
        <f>IF(M8&lt;&gt;'2_Commis'!O8, "ПОМИЛКА, сума не відповідає підсумку 1_Prem"," ")</f>
        <v xml:space="preserve"> </v>
      </c>
      <c r="N19" s="350" t="str">
        <f>IF(N8&lt;&gt;'2_Commis'!P8, "ПОМИЛКА, сума не відповідає підсумку 1_Prem"," ")</f>
        <v xml:space="preserve"> </v>
      </c>
      <c r="O19" s="350" t="str">
        <f>IF(O8&lt;&gt;'2_Commis'!Q8, "ПОМИЛКА, сума не відповідає підсумку 1_Prem"," ")</f>
        <v xml:space="preserve"> </v>
      </c>
      <c r="P19" s="350" t="str">
        <f>IF(P8&lt;&gt;'2_Commis'!R8, "ПОМИЛКА, сума не відповідає підсумку 1_Prem"," ")</f>
        <v xml:space="preserve"> </v>
      </c>
    </row>
    <row r="20" spans="2:17" ht="9.6" customHeight="1" thickBot="1" x14ac:dyDescent="0.35">
      <c r="C20" s="343"/>
    </row>
    <row r="21" spans="2:17" s="178" customFormat="1" ht="40.200000000000003" customHeight="1" x14ac:dyDescent="0.25">
      <c r="B21" s="983" t="s">
        <v>682</v>
      </c>
      <c r="C21" s="1010"/>
      <c r="D21" s="780" t="str">
        <f>D4</f>
        <v>попередній рік (01.01.-31.12.20ХХ)</v>
      </c>
      <c r="F21" s="1014" t="s">
        <v>160</v>
      </c>
      <c r="G21" s="1015"/>
      <c r="H21" s="1015"/>
      <c r="I21" s="1015"/>
      <c r="J21" s="1016"/>
      <c r="K21" s="318"/>
      <c r="L21" s="1014" t="s">
        <v>10</v>
      </c>
      <c r="M21" s="1015"/>
      <c r="N21" s="1015"/>
      <c r="O21" s="1015"/>
      <c r="P21" s="1016"/>
    </row>
    <row r="22" spans="2:17" s="169" customFormat="1" ht="33" customHeight="1" x14ac:dyDescent="0.25">
      <c r="B22" s="985"/>
      <c r="C22" s="1011"/>
      <c r="D22" s="781" t="s">
        <v>6</v>
      </c>
      <c r="F22" s="855" t="s">
        <v>1</v>
      </c>
      <c r="G22" s="856" t="s">
        <v>2</v>
      </c>
      <c r="H22" s="856" t="s">
        <v>3</v>
      </c>
      <c r="I22" s="856" t="s">
        <v>4</v>
      </c>
      <c r="J22" s="857" t="s">
        <v>6</v>
      </c>
      <c r="K22" s="594"/>
      <c r="L22" s="855" t="s">
        <v>1</v>
      </c>
      <c r="M22" s="856" t="s">
        <v>2</v>
      </c>
      <c r="N22" s="856" t="s">
        <v>3</v>
      </c>
      <c r="O22" s="856" t="s">
        <v>4</v>
      </c>
      <c r="P22" s="858" t="s">
        <v>6</v>
      </c>
    </row>
    <row r="23" spans="2:17" s="169" customFormat="1" ht="12" x14ac:dyDescent="0.25">
      <c r="B23" s="987"/>
      <c r="C23" s="1012"/>
      <c r="D23" s="781" t="s">
        <v>5</v>
      </c>
      <c r="F23" s="831" t="s">
        <v>8</v>
      </c>
      <c r="G23" s="832" t="s">
        <v>8</v>
      </c>
      <c r="H23" s="832" t="s">
        <v>8</v>
      </c>
      <c r="I23" s="832" t="s">
        <v>9</v>
      </c>
      <c r="J23" s="787" t="s">
        <v>9</v>
      </c>
      <c r="L23" s="831" t="s">
        <v>13</v>
      </c>
      <c r="M23" s="832" t="s">
        <v>13</v>
      </c>
      <c r="N23" s="832" t="s">
        <v>13</v>
      </c>
      <c r="O23" s="832" t="s">
        <v>13</v>
      </c>
      <c r="P23" s="789" t="s">
        <v>13</v>
      </c>
    </row>
    <row r="24" spans="2:17" s="169" customFormat="1" ht="12" x14ac:dyDescent="0.25">
      <c r="B24" s="724">
        <v>1</v>
      </c>
      <c r="C24" s="728">
        <v>2</v>
      </c>
      <c r="D24" s="729">
        <v>3</v>
      </c>
      <c r="F24" s="829">
        <v>5</v>
      </c>
      <c r="G24" s="830">
        <v>6</v>
      </c>
      <c r="H24" s="830">
        <v>7</v>
      </c>
      <c r="I24" s="830">
        <v>8</v>
      </c>
      <c r="J24" s="771" t="s">
        <v>169</v>
      </c>
      <c r="L24" s="829">
        <v>11</v>
      </c>
      <c r="M24" s="830">
        <v>12</v>
      </c>
      <c r="N24" s="830">
        <v>13</v>
      </c>
      <c r="O24" s="830">
        <v>14</v>
      </c>
      <c r="P24" s="771" t="s">
        <v>170</v>
      </c>
    </row>
    <row r="25" spans="2:17" s="178" customFormat="1" ht="12" x14ac:dyDescent="0.25">
      <c r="B25" s="715"/>
      <c r="C25" s="772" t="s">
        <v>650</v>
      </c>
      <c r="D25" s="786">
        <f>SUM(D26:D35)</f>
        <v>0</v>
      </c>
      <c r="F25" s="364">
        <f>SUM(F26:F35)</f>
        <v>0</v>
      </c>
      <c r="G25" s="368">
        <f>SUM(G26:G35)</f>
        <v>0</v>
      </c>
      <c r="H25" s="368">
        <f>SUM(H26:H35)</f>
        <v>0</v>
      </c>
      <c r="I25" s="368">
        <f>SUM(I26:I35)</f>
        <v>0</v>
      </c>
      <c r="J25" s="788">
        <f>SUM(J26:J35)</f>
        <v>0</v>
      </c>
      <c r="L25" s="364">
        <f>SUM(L26:L35)</f>
        <v>0</v>
      </c>
      <c r="M25" s="368">
        <f>SUM(M26:M35)</f>
        <v>0</v>
      </c>
      <c r="N25" s="368">
        <f>SUM(N26:N35)</f>
        <v>0</v>
      </c>
      <c r="O25" s="368">
        <f>SUM(O26:O35)</f>
        <v>0</v>
      </c>
      <c r="P25" s="788">
        <f>SUM(P26:P35)</f>
        <v>0</v>
      </c>
      <c r="Q25" s="169"/>
    </row>
    <row r="26" spans="2:17" s="178" customFormat="1" ht="12" outlineLevel="1" x14ac:dyDescent="0.25">
      <c r="B26" s="105" t="s">
        <v>373</v>
      </c>
      <c r="C26" s="366" t="s">
        <v>374</v>
      </c>
      <c r="D26" s="70"/>
      <c r="F26" s="62"/>
      <c r="G26" s="61"/>
      <c r="H26" s="61"/>
      <c r="I26" s="74"/>
      <c r="J26" s="777">
        <f t="shared" ref="J26:J35" si="2">I26+F26+G26+H26</f>
        <v>0</v>
      </c>
      <c r="L26" s="62"/>
      <c r="M26" s="61"/>
      <c r="N26" s="61"/>
      <c r="O26" s="74"/>
      <c r="P26" s="777">
        <f t="shared" ref="P26:P35" si="3">O26+L26+M26+N26</f>
        <v>0</v>
      </c>
    </row>
    <row r="27" spans="2:17" s="178" customFormat="1" ht="12" outlineLevel="1" x14ac:dyDescent="0.25">
      <c r="B27" s="105" t="s">
        <v>375</v>
      </c>
      <c r="C27" s="366" t="s">
        <v>376</v>
      </c>
      <c r="D27" s="70"/>
      <c r="F27" s="62"/>
      <c r="G27" s="61"/>
      <c r="H27" s="61"/>
      <c r="I27" s="74"/>
      <c r="J27" s="777">
        <f t="shared" si="2"/>
        <v>0</v>
      </c>
      <c r="L27" s="62"/>
      <c r="M27" s="61"/>
      <c r="N27" s="61"/>
      <c r="O27" s="74"/>
      <c r="P27" s="777">
        <f t="shared" si="3"/>
        <v>0</v>
      </c>
    </row>
    <row r="28" spans="2:17" s="178" customFormat="1" ht="12" outlineLevel="1" x14ac:dyDescent="0.25">
      <c r="B28" s="105" t="s">
        <v>377</v>
      </c>
      <c r="C28" s="366" t="s">
        <v>378</v>
      </c>
      <c r="D28" s="70"/>
      <c r="F28" s="62"/>
      <c r="G28" s="61"/>
      <c r="H28" s="61"/>
      <c r="I28" s="74"/>
      <c r="J28" s="777">
        <f t="shared" si="2"/>
        <v>0</v>
      </c>
      <c r="L28" s="62"/>
      <c r="M28" s="61"/>
      <c r="N28" s="61"/>
      <c r="O28" s="74"/>
      <c r="P28" s="777">
        <f t="shared" si="3"/>
        <v>0</v>
      </c>
    </row>
    <row r="29" spans="2:17" s="178" customFormat="1" ht="12" outlineLevel="1" x14ac:dyDescent="0.25">
      <c r="B29" s="105" t="s">
        <v>379</v>
      </c>
      <c r="C29" s="366" t="s">
        <v>380</v>
      </c>
      <c r="D29" s="70"/>
      <c r="F29" s="62"/>
      <c r="G29" s="61"/>
      <c r="H29" s="61"/>
      <c r="I29" s="74"/>
      <c r="J29" s="777">
        <f t="shared" si="2"/>
        <v>0</v>
      </c>
      <c r="L29" s="62"/>
      <c r="M29" s="61"/>
      <c r="N29" s="61"/>
      <c r="O29" s="74"/>
      <c r="P29" s="777">
        <f t="shared" si="3"/>
        <v>0</v>
      </c>
    </row>
    <row r="30" spans="2:17" s="178" customFormat="1" ht="12" outlineLevel="1" x14ac:dyDescent="0.25">
      <c r="B30" s="105" t="s">
        <v>381</v>
      </c>
      <c r="C30" s="366" t="s">
        <v>382</v>
      </c>
      <c r="D30" s="70"/>
      <c r="F30" s="62"/>
      <c r="G30" s="61"/>
      <c r="H30" s="61"/>
      <c r="I30" s="74"/>
      <c r="J30" s="777">
        <f t="shared" si="2"/>
        <v>0</v>
      </c>
      <c r="L30" s="62"/>
      <c r="M30" s="61"/>
      <c r="N30" s="61"/>
      <c r="O30" s="74"/>
      <c r="P30" s="777">
        <f t="shared" si="3"/>
        <v>0</v>
      </c>
    </row>
    <row r="31" spans="2:17" outlineLevel="1" x14ac:dyDescent="0.3">
      <c r="B31" s="105" t="s">
        <v>383</v>
      </c>
      <c r="C31" s="366" t="s">
        <v>384</v>
      </c>
      <c r="D31" s="70"/>
      <c r="E31" s="178"/>
      <c r="F31" s="62"/>
      <c r="G31" s="61"/>
      <c r="H31" s="61"/>
      <c r="I31" s="74"/>
      <c r="J31" s="777">
        <f t="shared" si="2"/>
        <v>0</v>
      </c>
      <c r="K31" s="178"/>
      <c r="L31" s="62"/>
      <c r="M31" s="61"/>
      <c r="N31" s="61"/>
      <c r="O31" s="74"/>
      <c r="P31" s="777">
        <f t="shared" si="3"/>
        <v>0</v>
      </c>
      <c r="Q31" s="178"/>
    </row>
    <row r="32" spans="2:17" outlineLevel="1" x14ac:dyDescent="0.3">
      <c r="B32" s="105" t="s">
        <v>385</v>
      </c>
      <c r="C32" s="366" t="s">
        <v>386</v>
      </c>
      <c r="D32" s="70"/>
      <c r="E32" s="178"/>
      <c r="F32" s="62"/>
      <c r="G32" s="61"/>
      <c r="H32" s="61"/>
      <c r="I32" s="74"/>
      <c r="J32" s="777">
        <f t="shared" si="2"/>
        <v>0</v>
      </c>
      <c r="K32" s="178"/>
      <c r="L32" s="62"/>
      <c r="M32" s="61"/>
      <c r="N32" s="61"/>
      <c r="O32" s="74"/>
      <c r="P32" s="777">
        <f t="shared" si="3"/>
        <v>0</v>
      </c>
      <c r="Q32" s="178"/>
    </row>
    <row r="33" spans="2:17" outlineLevel="1" x14ac:dyDescent="0.3">
      <c r="B33" s="105" t="s">
        <v>387</v>
      </c>
      <c r="C33" s="366" t="s">
        <v>388</v>
      </c>
      <c r="D33" s="70"/>
      <c r="E33" s="178"/>
      <c r="F33" s="62"/>
      <c r="G33" s="61"/>
      <c r="H33" s="61"/>
      <c r="I33" s="74"/>
      <c r="J33" s="777">
        <f t="shared" si="2"/>
        <v>0</v>
      </c>
      <c r="K33" s="178"/>
      <c r="L33" s="62"/>
      <c r="M33" s="61"/>
      <c r="N33" s="61"/>
      <c r="O33" s="74"/>
      <c r="P33" s="777">
        <f t="shared" si="3"/>
        <v>0</v>
      </c>
      <c r="Q33" s="178"/>
    </row>
    <row r="34" spans="2:17" outlineLevel="1" x14ac:dyDescent="0.3">
      <c r="B34" s="105" t="s">
        <v>389</v>
      </c>
      <c r="C34" s="366" t="s">
        <v>390</v>
      </c>
      <c r="D34" s="70"/>
      <c r="E34" s="178"/>
      <c r="F34" s="62"/>
      <c r="G34" s="61"/>
      <c r="H34" s="61"/>
      <c r="I34" s="74"/>
      <c r="J34" s="777">
        <f t="shared" si="2"/>
        <v>0</v>
      </c>
      <c r="K34" s="178"/>
      <c r="L34" s="62"/>
      <c r="M34" s="61"/>
      <c r="N34" s="61"/>
      <c r="O34" s="74"/>
      <c r="P34" s="777">
        <f t="shared" si="3"/>
        <v>0</v>
      </c>
      <c r="Q34" s="178"/>
    </row>
    <row r="35" spans="2:17" ht="15" outlineLevel="1" thickBot="1" x14ac:dyDescent="0.35">
      <c r="B35" s="106" t="s">
        <v>391</v>
      </c>
      <c r="C35" s="367" t="s">
        <v>392</v>
      </c>
      <c r="D35" s="71"/>
      <c r="E35" s="178"/>
      <c r="F35" s="67"/>
      <c r="G35" s="77"/>
      <c r="H35" s="77"/>
      <c r="I35" s="75"/>
      <c r="J35" s="778">
        <f t="shared" si="2"/>
        <v>0</v>
      </c>
      <c r="K35" s="178"/>
      <c r="L35" s="67"/>
      <c r="M35" s="77"/>
      <c r="N35" s="77"/>
      <c r="O35" s="75"/>
      <c r="P35" s="778">
        <f t="shared" si="3"/>
        <v>0</v>
      </c>
      <c r="Q35" s="178"/>
    </row>
    <row r="36" spans="2:17" s="350" customFormat="1" ht="9.6" customHeight="1" x14ac:dyDescent="0.25">
      <c r="C36" s="350" t="s">
        <v>39</v>
      </c>
      <c r="D36" s="350" t="str">
        <f>IF(D25&lt;&gt;'2_Commis'!D10, "ПОМИЛКА, сума не відповідає підсумку 1_Prem"," ")</f>
        <v xml:space="preserve"> </v>
      </c>
      <c r="F36" s="350" t="str">
        <f>IF(F25&lt;&gt;'2_Commis'!G10, "ПОМИЛКА, сума не відповідає підсумку 1_Prem"," ")</f>
        <v xml:space="preserve"> </v>
      </c>
      <c r="G36" s="350" t="str">
        <f>IF(G25&lt;&gt;'2_Commis'!H10, "ПОМИЛКА, сума не відповідає підсумку 1_Prem"," ")</f>
        <v xml:space="preserve"> </v>
      </c>
      <c r="H36" s="350" t="str">
        <f>IF(H25&lt;&gt;'2_Commis'!I10, "ПОМИЛКА, сума не відповідає підсумку 1_Prem"," ")</f>
        <v xml:space="preserve"> </v>
      </c>
      <c r="I36" s="350" t="str">
        <f>IF(I25&lt;&gt;'2_Commis'!J10, "ПОМИЛКА, сума не відповідає підсумку 1_Prem"," ")</f>
        <v xml:space="preserve"> </v>
      </c>
      <c r="J36" s="350" t="str">
        <f>IF(J25&lt;&gt;'2_Commis'!K10, "ПОМИЛКА, сума не відповідає підсумку 1_Prem"," ")</f>
        <v xml:space="preserve"> </v>
      </c>
      <c r="L36" s="350" t="str">
        <f>IF(L25&lt;&gt;'2_Commis'!N10, "ПОМИЛКА, сума не відповідає підсумку 1_Prem"," ")</f>
        <v xml:space="preserve"> </v>
      </c>
      <c r="M36" s="350" t="str">
        <f>IF(M25&lt;&gt;'2_Commis'!O10, "ПОМИЛКА, сума не відповідає підсумку 1_Prem"," ")</f>
        <v xml:space="preserve"> </v>
      </c>
      <c r="N36" s="350" t="str">
        <f>IF(N25&lt;&gt;'2_Commis'!P10, "ПОМИЛКА, сума не відповідає підсумку 1_Prem"," ")</f>
        <v xml:space="preserve"> </v>
      </c>
      <c r="O36" s="350" t="str">
        <f>IF(O25&lt;&gt;'2_Commis'!Q10, "ПОМИЛКА, сума не відповідає підсумку 1_Prem"," ")</f>
        <v xml:space="preserve"> </v>
      </c>
      <c r="P36" s="350" t="str">
        <f>IF(P25&lt;&gt;'2_Commis'!R10, "ПОМИЛКА, сума не відповідає підсумку 1_Prem"," ")</f>
        <v xml:space="preserve"> </v>
      </c>
    </row>
    <row r="37" spans="2:17" ht="9.6" customHeight="1" thickBot="1" x14ac:dyDescent="0.35"/>
    <row r="38" spans="2:17" s="178" customFormat="1" ht="40.200000000000003" customHeight="1" x14ac:dyDescent="0.25">
      <c r="B38" s="991" t="s">
        <v>683</v>
      </c>
      <c r="C38" s="992"/>
      <c r="D38" s="780" t="str">
        <f>D21</f>
        <v>попередній рік (01.01.-31.12.20ХХ)</v>
      </c>
      <c r="F38" s="1007" t="s">
        <v>160</v>
      </c>
      <c r="G38" s="1008"/>
      <c r="H38" s="1008"/>
      <c r="I38" s="1008"/>
      <c r="J38" s="1009"/>
      <c r="K38" s="318"/>
      <c r="L38" s="1007" t="s">
        <v>10</v>
      </c>
      <c r="M38" s="1008"/>
      <c r="N38" s="1008"/>
      <c r="O38" s="1008"/>
      <c r="P38" s="1009"/>
    </row>
    <row r="39" spans="2:17" s="169" customFormat="1" ht="33" customHeight="1" x14ac:dyDescent="0.25">
      <c r="B39" s="993"/>
      <c r="C39" s="994"/>
      <c r="D39" s="781" t="s">
        <v>6</v>
      </c>
      <c r="F39" s="859" t="s">
        <v>1</v>
      </c>
      <c r="G39" s="860" t="s">
        <v>2</v>
      </c>
      <c r="H39" s="861" t="s">
        <v>3</v>
      </c>
      <c r="I39" s="860" t="s">
        <v>4</v>
      </c>
      <c r="J39" s="862" t="s">
        <v>6</v>
      </c>
      <c r="K39" s="594"/>
      <c r="L39" s="859" t="s">
        <v>1</v>
      </c>
      <c r="M39" s="860" t="s">
        <v>2</v>
      </c>
      <c r="N39" s="860" t="s">
        <v>3</v>
      </c>
      <c r="O39" s="860" t="s">
        <v>4</v>
      </c>
      <c r="P39" s="863" t="s">
        <v>6</v>
      </c>
    </row>
    <row r="40" spans="2:17" s="169" customFormat="1" ht="13.95" customHeight="1" x14ac:dyDescent="0.25">
      <c r="B40" s="995"/>
      <c r="C40" s="996"/>
      <c r="D40" s="781" t="s">
        <v>5</v>
      </c>
      <c r="F40" s="833" t="s">
        <v>8</v>
      </c>
      <c r="G40" s="834" t="s">
        <v>8</v>
      </c>
      <c r="H40" s="835" t="s">
        <v>8</v>
      </c>
      <c r="I40" s="834" t="s">
        <v>9</v>
      </c>
      <c r="J40" s="779" t="s">
        <v>9</v>
      </c>
      <c r="L40" s="833" t="s">
        <v>13</v>
      </c>
      <c r="M40" s="834" t="s">
        <v>13</v>
      </c>
      <c r="N40" s="834" t="s">
        <v>13</v>
      </c>
      <c r="O40" s="834" t="s">
        <v>13</v>
      </c>
      <c r="P40" s="775" t="s">
        <v>13</v>
      </c>
    </row>
    <row r="41" spans="2:17" s="169" customFormat="1" ht="12.6" thickBot="1" x14ac:dyDescent="0.3">
      <c r="B41" s="521">
        <v>1</v>
      </c>
      <c r="C41" s="773">
        <v>2</v>
      </c>
      <c r="D41" s="332">
        <v>3</v>
      </c>
      <c r="F41" s="829">
        <v>5</v>
      </c>
      <c r="G41" s="830">
        <v>6</v>
      </c>
      <c r="H41" s="830">
        <v>7</v>
      </c>
      <c r="I41" s="830">
        <v>8</v>
      </c>
      <c r="J41" s="771" t="s">
        <v>169</v>
      </c>
      <c r="L41" s="829">
        <v>11</v>
      </c>
      <c r="M41" s="830">
        <v>12</v>
      </c>
      <c r="N41" s="830">
        <v>13</v>
      </c>
      <c r="O41" s="830">
        <v>14</v>
      </c>
      <c r="P41" s="771" t="s">
        <v>170</v>
      </c>
    </row>
    <row r="42" spans="2:17" s="178" customFormat="1" ht="12" x14ac:dyDescent="0.25">
      <c r="B42" s="355"/>
      <c r="C42" s="365" t="s">
        <v>650</v>
      </c>
      <c r="D42" s="356">
        <f>SUM(D43:D52)</f>
        <v>0</v>
      </c>
      <c r="F42" s="718">
        <f>SUM(F43:F52)</f>
        <v>0</v>
      </c>
      <c r="G42" s="719">
        <f>SUM(G43:G52)</f>
        <v>0</v>
      </c>
      <c r="H42" s="719">
        <f>SUM(H43:H52)</f>
        <v>0</v>
      </c>
      <c r="I42" s="720">
        <f>SUM(I43:I52)</f>
        <v>0</v>
      </c>
      <c r="J42" s="776">
        <f>SUM(J43:J52)</f>
        <v>0</v>
      </c>
      <c r="L42" s="718">
        <f>SUM(L43:L52)</f>
        <v>0</v>
      </c>
      <c r="M42" s="719">
        <f>SUM(M43:M52)</f>
        <v>0</v>
      </c>
      <c r="N42" s="719">
        <f>SUM(N43:N52)</f>
        <v>0</v>
      </c>
      <c r="O42" s="720">
        <f>SUM(O43:O52)</f>
        <v>0</v>
      </c>
      <c r="P42" s="776">
        <f>SUM(P43:P52)</f>
        <v>0</v>
      </c>
      <c r="Q42" s="169"/>
    </row>
    <row r="43" spans="2:17" s="178" customFormat="1" ht="12" outlineLevel="1" x14ac:dyDescent="0.25">
      <c r="B43" s="105" t="s">
        <v>373</v>
      </c>
      <c r="C43" s="42" t="s">
        <v>374</v>
      </c>
      <c r="D43" s="70"/>
      <c r="F43" s="62"/>
      <c r="G43" s="61"/>
      <c r="H43" s="61"/>
      <c r="I43" s="74"/>
      <c r="J43" s="777">
        <f t="shared" ref="J43:J52" si="4">I43+F43+G43+H43</f>
        <v>0</v>
      </c>
      <c r="L43" s="62"/>
      <c r="M43" s="61"/>
      <c r="N43" s="61"/>
      <c r="O43" s="74"/>
      <c r="P43" s="777">
        <f t="shared" ref="P43:P52" si="5">O43+L43+M43+N43</f>
        <v>0</v>
      </c>
    </row>
    <row r="44" spans="2:17" s="178" customFormat="1" ht="12" outlineLevel="1" x14ac:dyDescent="0.25">
      <c r="B44" s="105" t="s">
        <v>375</v>
      </c>
      <c r="C44" s="42" t="s">
        <v>376</v>
      </c>
      <c r="D44" s="70"/>
      <c r="F44" s="62"/>
      <c r="G44" s="61"/>
      <c r="H44" s="61"/>
      <c r="I44" s="74"/>
      <c r="J44" s="777">
        <f t="shared" si="4"/>
        <v>0</v>
      </c>
      <c r="L44" s="62"/>
      <c r="M44" s="61"/>
      <c r="N44" s="61"/>
      <c r="O44" s="74"/>
      <c r="P44" s="777">
        <f t="shared" si="5"/>
        <v>0</v>
      </c>
    </row>
    <row r="45" spans="2:17" s="178" customFormat="1" ht="12" outlineLevel="1" x14ac:dyDescent="0.25">
      <c r="B45" s="105" t="s">
        <v>377</v>
      </c>
      <c r="C45" s="42" t="s">
        <v>378</v>
      </c>
      <c r="D45" s="70"/>
      <c r="F45" s="62"/>
      <c r="G45" s="61"/>
      <c r="H45" s="61"/>
      <c r="I45" s="74"/>
      <c r="J45" s="777">
        <f t="shared" si="4"/>
        <v>0</v>
      </c>
      <c r="L45" s="62"/>
      <c r="M45" s="61"/>
      <c r="N45" s="61"/>
      <c r="O45" s="74"/>
      <c r="P45" s="777">
        <f t="shared" si="5"/>
        <v>0</v>
      </c>
    </row>
    <row r="46" spans="2:17" s="178" customFormat="1" ht="12" outlineLevel="1" x14ac:dyDescent="0.25">
      <c r="B46" s="105" t="s">
        <v>379</v>
      </c>
      <c r="C46" s="42" t="s">
        <v>380</v>
      </c>
      <c r="D46" s="70"/>
      <c r="F46" s="62"/>
      <c r="G46" s="61"/>
      <c r="H46" s="61"/>
      <c r="I46" s="74"/>
      <c r="J46" s="777">
        <f t="shared" si="4"/>
        <v>0</v>
      </c>
      <c r="L46" s="62"/>
      <c r="M46" s="61"/>
      <c r="N46" s="61"/>
      <c r="O46" s="74"/>
      <c r="P46" s="777">
        <f t="shared" si="5"/>
        <v>0</v>
      </c>
    </row>
    <row r="47" spans="2:17" s="178" customFormat="1" ht="12" outlineLevel="1" x14ac:dyDescent="0.25">
      <c r="B47" s="105" t="s">
        <v>381</v>
      </c>
      <c r="C47" s="42" t="s">
        <v>382</v>
      </c>
      <c r="D47" s="70"/>
      <c r="F47" s="62"/>
      <c r="G47" s="61"/>
      <c r="H47" s="61"/>
      <c r="I47" s="74"/>
      <c r="J47" s="777">
        <f t="shared" si="4"/>
        <v>0</v>
      </c>
      <c r="L47" s="62"/>
      <c r="M47" s="61"/>
      <c r="N47" s="61"/>
      <c r="O47" s="74"/>
      <c r="P47" s="777">
        <f t="shared" si="5"/>
        <v>0</v>
      </c>
    </row>
    <row r="48" spans="2:17" outlineLevel="1" x14ac:dyDescent="0.3">
      <c r="B48" s="105" t="s">
        <v>383</v>
      </c>
      <c r="C48" s="42" t="s">
        <v>384</v>
      </c>
      <c r="D48" s="70"/>
      <c r="E48" s="178"/>
      <c r="F48" s="62"/>
      <c r="G48" s="61"/>
      <c r="H48" s="61"/>
      <c r="I48" s="74"/>
      <c r="J48" s="777">
        <f t="shared" si="4"/>
        <v>0</v>
      </c>
      <c r="K48" s="178"/>
      <c r="L48" s="62"/>
      <c r="M48" s="61"/>
      <c r="N48" s="61"/>
      <c r="O48" s="74"/>
      <c r="P48" s="777">
        <f t="shared" si="5"/>
        <v>0</v>
      </c>
      <c r="Q48" s="178"/>
    </row>
    <row r="49" spans="2:17" outlineLevel="1" x14ac:dyDescent="0.3">
      <c r="B49" s="105" t="s">
        <v>385</v>
      </c>
      <c r="C49" s="42" t="s">
        <v>386</v>
      </c>
      <c r="D49" s="70"/>
      <c r="E49" s="178"/>
      <c r="F49" s="62"/>
      <c r="G49" s="61"/>
      <c r="H49" s="61"/>
      <c r="I49" s="74"/>
      <c r="J49" s="777">
        <f t="shared" si="4"/>
        <v>0</v>
      </c>
      <c r="K49" s="178"/>
      <c r="L49" s="62"/>
      <c r="M49" s="61"/>
      <c r="N49" s="61"/>
      <c r="O49" s="74"/>
      <c r="P49" s="777">
        <f t="shared" si="5"/>
        <v>0</v>
      </c>
      <c r="Q49" s="178"/>
    </row>
    <row r="50" spans="2:17" outlineLevel="1" x14ac:dyDescent="0.3">
      <c r="B50" s="105" t="s">
        <v>387</v>
      </c>
      <c r="C50" s="42" t="s">
        <v>388</v>
      </c>
      <c r="D50" s="70"/>
      <c r="E50" s="178"/>
      <c r="F50" s="62"/>
      <c r="G50" s="61"/>
      <c r="H50" s="61"/>
      <c r="I50" s="74"/>
      <c r="J50" s="777">
        <f t="shared" si="4"/>
        <v>0</v>
      </c>
      <c r="K50" s="178"/>
      <c r="L50" s="62"/>
      <c r="M50" s="61"/>
      <c r="N50" s="61"/>
      <c r="O50" s="74"/>
      <c r="P50" s="777">
        <f t="shared" si="5"/>
        <v>0</v>
      </c>
      <c r="Q50" s="178"/>
    </row>
    <row r="51" spans="2:17" outlineLevel="1" x14ac:dyDescent="0.3">
      <c r="B51" s="105" t="s">
        <v>389</v>
      </c>
      <c r="C51" s="42" t="s">
        <v>390</v>
      </c>
      <c r="D51" s="70"/>
      <c r="E51" s="178"/>
      <c r="F51" s="62"/>
      <c r="G51" s="61"/>
      <c r="H51" s="61"/>
      <c r="I51" s="74"/>
      <c r="J51" s="777">
        <f t="shared" si="4"/>
        <v>0</v>
      </c>
      <c r="K51" s="178"/>
      <c r="L51" s="62"/>
      <c r="M51" s="61"/>
      <c r="N51" s="61"/>
      <c r="O51" s="74"/>
      <c r="P51" s="777">
        <f t="shared" si="5"/>
        <v>0</v>
      </c>
      <c r="Q51" s="178"/>
    </row>
    <row r="52" spans="2:17" ht="15" outlineLevel="1" thickBot="1" x14ac:dyDescent="0.35">
      <c r="B52" s="106" t="s">
        <v>391</v>
      </c>
      <c r="C52" s="107" t="s">
        <v>392</v>
      </c>
      <c r="D52" s="71"/>
      <c r="E52" s="178"/>
      <c r="F52" s="67"/>
      <c r="G52" s="77"/>
      <c r="H52" s="77"/>
      <c r="I52" s="75"/>
      <c r="J52" s="778">
        <f t="shared" si="4"/>
        <v>0</v>
      </c>
      <c r="K52" s="178"/>
      <c r="L52" s="67"/>
      <c r="M52" s="77"/>
      <c r="N52" s="77"/>
      <c r="O52" s="75"/>
      <c r="P52" s="778">
        <f t="shared" si="5"/>
        <v>0</v>
      </c>
      <c r="Q52" s="178"/>
    </row>
    <row r="53" spans="2:17" s="350" customFormat="1" ht="9.6" customHeight="1" x14ac:dyDescent="0.25">
      <c r="C53" s="350" t="s">
        <v>39</v>
      </c>
      <c r="D53" s="350" t="str">
        <f>IF(D42&lt;&gt;'2_Commis'!D11, "ПОМИЛКА, сума не відповідає підсумку 1_Prem"," ")</f>
        <v xml:space="preserve"> </v>
      </c>
      <c r="F53" s="350" t="str">
        <f>IF(F42&lt;&gt;'2_Commis'!G11, "ПОМИЛКА, сума не відповідає підсумку 1_Prem"," ")</f>
        <v xml:space="preserve"> </v>
      </c>
      <c r="G53" s="350" t="str">
        <f>IF(G42&lt;&gt;'2_Commis'!H11, "ПОМИЛКА, сума не відповідає підсумку 1_Prem"," ")</f>
        <v xml:space="preserve"> </v>
      </c>
      <c r="H53" s="350" t="str">
        <f>IF(H42&lt;&gt;'2_Commis'!I11, "ПОМИЛКА, сума не відповідає підсумку 1_Prem"," ")</f>
        <v xml:space="preserve"> </v>
      </c>
      <c r="I53" s="350" t="str">
        <f>IF(I42&lt;&gt;'2_Commis'!J11, "ПОМИЛКА, сума не відповідає підсумку 1_Prem"," ")</f>
        <v xml:space="preserve"> </v>
      </c>
      <c r="J53" s="350" t="str">
        <f>IF(J42&lt;&gt;'2_Commis'!K11, "ПОМИЛКА, сума не відповідає підсумку 1_Prem"," ")</f>
        <v xml:space="preserve"> </v>
      </c>
      <c r="L53" s="350" t="str">
        <f>IF(L42&lt;&gt;'2_Commis'!N11, "ПОМИЛКА, сума не відповідає підсумку 1_Prem"," ")</f>
        <v xml:space="preserve"> </v>
      </c>
      <c r="M53" s="350" t="str">
        <f>IF(M42&lt;&gt;'2_Commis'!O11, "ПОМИЛКА, сума не відповідає підсумку 1_Prem"," ")</f>
        <v xml:space="preserve"> </v>
      </c>
      <c r="N53" s="350" t="str">
        <f>IF(N42&lt;&gt;'2_Commis'!P11, "ПОМИЛКА, сума не відповідає підсумку 1_Prem"," ")</f>
        <v xml:space="preserve"> </v>
      </c>
      <c r="O53" s="350" t="str">
        <f>IF(O42&lt;&gt;'2_Commis'!Q11, "ПОМИЛКА, сума не відповідає підсумку 1_Prem"," ")</f>
        <v xml:space="preserve"> </v>
      </c>
      <c r="P53" s="350" t="str">
        <f>IF(P42&lt;&gt;'2_Commis'!R11, "ПОМИЛКА, сума не відповідає підсумку 1_Prem"," ")</f>
        <v xml:space="preserve"> </v>
      </c>
    </row>
    <row r="54" spans="2:17" ht="9.6" customHeight="1" thickBot="1" x14ac:dyDescent="0.35"/>
    <row r="55" spans="2:17" s="178" customFormat="1" ht="40.200000000000003" customHeight="1" x14ac:dyDescent="0.25">
      <c r="B55" s="983" t="s">
        <v>684</v>
      </c>
      <c r="C55" s="984"/>
      <c r="D55" s="780" t="str">
        <f>D38</f>
        <v>попередній рік (01.01.-31.12.20ХХ)</v>
      </c>
      <c r="F55" s="1007" t="s">
        <v>160</v>
      </c>
      <c r="G55" s="1008"/>
      <c r="H55" s="1008"/>
      <c r="I55" s="1008"/>
      <c r="J55" s="1009"/>
      <c r="K55" s="318"/>
      <c r="L55" s="1007" t="s">
        <v>10</v>
      </c>
      <c r="M55" s="1008"/>
      <c r="N55" s="1008"/>
      <c r="O55" s="1008"/>
      <c r="P55" s="1009"/>
    </row>
    <row r="56" spans="2:17" s="169" customFormat="1" ht="33" customHeight="1" x14ac:dyDescent="0.25">
      <c r="B56" s="985"/>
      <c r="C56" s="986"/>
      <c r="D56" s="781" t="s">
        <v>6</v>
      </c>
      <c r="F56" s="859" t="s">
        <v>1</v>
      </c>
      <c r="G56" s="860" t="s">
        <v>2</v>
      </c>
      <c r="H56" s="861" t="s">
        <v>3</v>
      </c>
      <c r="I56" s="860" t="s">
        <v>4</v>
      </c>
      <c r="J56" s="862" t="s">
        <v>6</v>
      </c>
      <c r="K56" s="594"/>
      <c r="L56" s="859" t="s">
        <v>1</v>
      </c>
      <c r="M56" s="860" t="s">
        <v>2</v>
      </c>
      <c r="N56" s="860" t="s">
        <v>3</v>
      </c>
      <c r="O56" s="860" t="s">
        <v>4</v>
      </c>
      <c r="P56" s="863" t="s">
        <v>6</v>
      </c>
    </row>
    <row r="57" spans="2:17" s="169" customFormat="1" ht="12" x14ac:dyDescent="0.25">
      <c r="B57" s="987"/>
      <c r="C57" s="988"/>
      <c r="D57" s="781" t="s">
        <v>5</v>
      </c>
      <c r="F57" s="833" t="s">
        <v>8</v>
      </c>
      <c r="G57" s="834" t="s">
        <v>8</v>
      </c>
      <c r="H57" s="835" t="s">
        <v>8</v>
      </c>
      <c r="I57" s="834" t="s">
        <v>9</v>
      </c>
      <c r="J57" s="779" t="s">
        <v>9</v>
      </c>
      <c r="L57" s="833" t="s">
        <v>13</v>
      </c>
      <c r="M57" s="834" t="s">
        <v>13</v>
      </c>
      <c r="N57" s="834" t="s">
        <v>13</v>
      </c>
      <c r="O57" s="834" t="s">
        <v>13</v>
      </c>
      <c r="P57" s="775" t="s">
        <v>13</v>
      </c>
    </row>
    <row r="58" spans="2:17" s="169" customFormat="1" ht="12" x14ac:dyDescent="0.25">
      <c r="B58" s="724">
        <v>1</v>
      </c>
      <c r="C58" s="774">
        <v>2</v>
      </c>
      <c r="D58" s="771">
        <v>3</v>
      </c>
      <c r="F58" s="829">
        <v>5</v>
      </c>
      <c r="G58" s="830">
        <v>6</v>
      </c>
      <c r="H58" s="830">
        <v>7</v>
      </c>
      <c r="I58" s="830">
        <v>8</v>
      </c>
      <c r="J58" s="771" t="s">
        <v>169</v>
      </c>
      <c r="L58" s="829">
        <v>11</v>
      </c>
      <c r="M58" s="830">
        <v>12</v>
      </c>
      <c r="N58" s="830">
        <v>13</v>
      </c>
      <c r="O58" s="830">
        <v>14</v>
      </c>
      <c r="P58" s="771" t="s">
        <v>170</v>
      </c>
    </row>
    <row r="59" spans="2:17" s="178" customFormat="1" ht="12" x14ac:dyDescent="0.25">
      <c r="B59" s="715"/>
      <c r="C59" s="772" t="s">
        <v>650</v>
      </c>
      <c r="D59" s="717">
        <f>SUM(D60:D69)</f>
        <v>0</v>
      </c>
      <c r="F59" s="718">
        <f>SUM(F60:F69)</f>
        <v>0</v>
      </c>
      <c r="G59" s="719">
        <f>SUM(G60:G69)</f>
        <v>0</v>
      </c>
      <c r="H59" s="719">
        <f>SUM(H60:H69)</f>
        <v>0</v>
      </c>
      <c r="I59" s="720">
        <f>SUM(I60:I69)</f>
        <v>0</v>
      </c>
      <c r="J59" s="776">
        <f>SUM(J60:J69)</f>
        <v>0</v>
      </c>
      <c r="L59" s="718">
        <f>SUM(L60:L69)</f>
        <v>0</v>
      </c>
      <c r="M59" s="719">
        <f>SUM(M60:M69)</f>
        <v>0</v>
      </c>
      <c r="N59" s="719">
        <f>SUM(N60:N69)</f>
        <v>0</v>
      </c>
      <c r="O59" s="720">
        <f>SUM(O60:O69)</f>
        <v>0</v>
      </c>
      <c r="P59" s="776">
        <f>SUM(P60:P69)</f>
        <v>0</v>
      </c>
      <c r="Q59" s="169"/>
    </row>
    <row r="60" spans="2:17" s="178" customFormat="1" ht="12" outlineLevel="1" x14ac:dyDescent="0.25">
      <c r="B60" s="105" t="s">
        <v>373</v>
      </c>
      <c r="C60" s="42" t="s">
        <v>374</v>
      </c>
      <c r="D60" s="70"/>
      <c r="F60" s="62"/>
      <c r="G60" s="61"/>
      <c r="H60" s="61"/>
      <c r="I60" s="74"/>
      <c r="J60" s="777">
        <f t="shared" ref="J60:J69" si="6">I60+F60+G60+H60</f>
        <v>0</v>
      </c>
      <c r="L60" s="62"/>
      <c r="M60" s="61"/>
      <c r="N60" s="61"/>
      <c r="O60" s="74"/>
      <c r="P60" s="777">
        <f t="shared" ref="P60:P69" si="7">O60+L60+M60+N60</f>
        <v>0</v>
      </c>
    </row>
    <row r="61" spans="2:17" s="178" customFormat="1" ht="12" outlineLevel="1" x14ac:dyDescent="0.25">
      <c r="B61" s="105" t="s">
        <v>375</v>
      </c>
      <c r="C61" s="42" t="s">
        <v>376</v>
      </c>
      <c r="D61" s="70"/>
      <c r="F61" s="62"/>
      <c r="G61" s="61"/>
      <c r="H61" s="61"/>
      <c r="I61" s="74"/>
      <c r="J61" s="777">
        <f t="shared" si="6"/>
        <v>0</v>
      </c>
      <c r="L61" s="62"/>
      <c r="M61" s="61"/>
      <c r="N61" s="61"/>
      <c r="O61" s="74"/>
      <c r="P61" s="777">
        <f t="shared" si="7"/>
        <v>0</v>
      </c>
    </row>
    <row r="62" spans="2:17" s="178" customFormat="1" ht="12" outlineLevel="1" x14ac:dyDescent="0.25">
      <c r="B62" s="105" t="s">
        <v>377</v>
      </c>
      <c r="C62" s="42" t="s">
        <v>378</v>
      </c>
      <c r="D62" s="70"/>
      <c r="F62" s="62"/>
      <c r="G62" s="61"/>
      <c r="H62" s="61"/>
      <c r="I62" s="74"/>
      <c r="J62" s="777">
        <f t="shared" si="6"/>
        <v>0</v>
      </c>
      <c r="L62" s="62"/>
      <c r="M62" s="61"/>
      <c r="N62" s="61"/>
      <c r="O62" s="74"/>
      <c r="P62" s="777">
        <f t="shared" si="7"/>
        <v>0</v>
      </c>
    </row>
    <row r="63" spans="2:17" s="178" customFormat="1" ht="12" outlineLevel="1" x14ac:dyDescent="0.25">
      <c r="B63" s="105" t="s">
        <v>379</v>
      </c>
      <c r="C63" s="42" t="s">
        <v>380</v>
      </c>
      <c r="D63" s="70"/>
      <c r="F63" s="62"/>
      <c r="G63" s="61"/>
      <c r="H63" s="61"/>
      <c r="I63" s="74"/>
      <c r="J63" s="777">
        <f t="shared" si="6"/>
        <v>0</v>
      </c>
      <c r="L63" s="62"/>
      <c r="M63" s="61"/>
      <c r="N63" s="61"/>
      <c r="O63" s="74"/>
      <c r="P63" s="777">
        <f t="shared" si="7"/>
        <v>0</v>
      </c>
    </row>
    <row r="64" spans="2:17" s="178" customFormat="1" ht="12" outlineLevel="1" x14ac:dyDescent="0.25">
      <c r="B64" s="105" t="s">
        <v>381</v>
      </c>
      <c r="C64" s="42" t="s">
        <v>382</v>
      </c>
      <c r="D64" s="70"/>
      <c r="F64" s="62"/>
      <c r="G64" s="61"/>
      <c r="H64" s="61"/>
      <c r="I64" s="74"/>
      <c r="J64" s="777">
        <f t="shared" si="6"/>
        <v>0</v>
      </c>
      <c r="L64" s="62"/>
      <c r="M64" s="61"/>
      <c r="N64" s="61"/>
      <c r="O64" s="74"/>
      <c r="P64" s="777">
        <f t="shared" si="7"/>
        <v>0</v>
      </c>
    </row>
    <row r="65" spans="2:17" outlineLevel="1" x14ac:dyDescent="0.3">
      <c r="B65" s="105" t="s">
        <v>383</v>
      </c>
      <c r="C65" s="42" t="s">
        <v>384</v>
      </c>
      <c r="D65" s="70"/>
      <c r="E65" s="178"/>
      <c r="F65" s="62"/>
      <c r="G65" s="61"/>
      <c r="H65" s="61"/>
      <c r="I65" s="74"/>
      <c r="J65" s="777">
        <f t="shared" si="6"/>
        <v>0</v>
      </c>
      <c r="K65" s="178"/>
      <c r="L65" s="62"/>
      <c r="M65" s="61"/>
      <c r="N65" s="61"/>
      <c r="O65" s="74"/>
      <c r="P65" s="777">
        <f t="shared" si="7"/>
        <v>0</v>
      </c>
      <c r="Q65" s="178"/>
    </row>
    <row r="66" spans="2:17" outlineLevel="1" x14ac:dyDescent="0.3">
      <c r="B66" s="105" t="s">
        <v>385</v>
      </c>
      <c r="C66" s="42" t="s">
        <v>386</v>
      </c>
      <c r="D66" s="70"/>
      <c r="E66" s="178"/>
      <c r="F66" s="62"/>
      <c r="G66" s="61"/>
      <c r="H66" s="61"/>
      <c r="I66" s="74"/>
      <c r="J66" s="777">
        <f t="shared" si="6"/>
        <v>0</v>
      </c>
      <c r="K66" s="178"/>
      <c r="L66" s="62"/>
      <c r="M66" s="61"/>
      <c r="N66" s="61"/>
      <c r="O66" s="74"/>
      <c r="P66" s="777">
        <f t="shared" si="7"/>
        <v>0</v>
      </c>
      <c r="Q66" s="178"/>
    </row>
    <row r="67" spans="2:17" outlineLevel="1" x14ac:dyDescent="0.3">
      <c r="B67" s="105" t="s">
        <v>387</v>
      </c>
      <c r="C67" s="42" t="s">
        <v>388</v>
      </c>
      <c r="D67" s="70"/>
      <c r="E67" s="178"/>
      <c r="F67" s="62"/>
      <c r="G67" s="61"/>
      <c r="H67" s="61"/>
      <c r="I67" s="74"/>
      <c r="J67" s="777">
        <f t="shared" si="6"/>
        <v>0</v>
      </c>
      <c r="K67" s="178"/>
      <c r="L67" s="62"/>
      <c r="M67" s="61"/>
      <c r="N67" s="61"/>
      <c r="O67" s="74"/>
      <c r="P67" s="777">
        <f t="shared" si="7"/>
        <v>0</v>
      </c>
      <c r="Q67" s="178"/>
    </row>
    <row r="68" spans="2:17" ht="15" outlineLevel="1" thickBot="1" x14ac:dyDescent="0.35">
      <c r="B68" s="105" t="s">
        <v>389</v>
      </c>
      <c r="C68" s="42" t="s">
        <v>390</v>
      </c>
      <c r="D68" s="70"/>
      <c r="E68" s="178"/>
      <c r="F68" s="67"/>
      <c r="G68" s="77"/>
      <c r="H68" s="77"/>
      <c r="I68" s="75"/>
      <c r="J68" s="778">
        <f t="shared" si="6"/>
        <v>0</v>
      </c>
      <c r="K68" s="178"/>
      <c r="L68" s="62"/>
      <c r="M68" s="61"/>
      <c r="N68" s="61"/>
      <c r="O68" s="74"/>
      <c r="P68" s="777">
        <f t="shared" si="7"/>
        <v>0</v>
      </c>
      <c r="Q68" s="178"/>
    </row>
    <row r="69" spans="2:17" ht="15" outlineLevel="1" thickBot="1" x14ac:dyDescent="0.35">
      <c r="B69" s="106" t="s">
        <v>391</v>
      </c>
      <c r="C69" s="107" t="s">
        <v>392</v>
      </c>
      <c r="D69" s="71"/>
      <c r="E69" s="178"/>
      <c r="F69" s="95"/>
      <c r="G69" s="94"/>
      <c r="H69" s="94"/>
      <c r="I69" s="162"/>
      <c r="J69" s="14">
        <f t="shared" si="6"/>
        <v>0</v>
      </c>
      <c r="K69" s="178"/>
      <c r="L69" s="67"/>
      <c r="M69" s="77"/>
      <c r="N69" s="77"/>
      <c r="O69" s="75"/>
      <c r="P69" s="778">
        <f t="shared" si="7"/>
        <v>0</v>
      </c>
      <c r="Q69" s="178"/>
    </row>
    <row r="70" spans="2:17" s="350" customFormat="1" ht="9.6" customHeight="1" x14ac:dyDescent="0.25">
      <c r="C70" s="350" t="s">
        <v>39</v>
      </c>
      <c r="D70" s="350" t="str">
        <f>IF(D59&lt;&gt;'2_Commis'!D12, "ПОМИЛКА, сума не відповідає підсумку 1_Prem"," ")</f>
        <v xml:space="preserve"> </v>
      </c>
      <c r="F70" s="350" t="str">
        <f>IF(F59&lt;&gt;'2_Commis'!G12, "ПОМИЛКА, сума не відповідає підсумку 1_Prem"," ")</f>
        <v xml:space="preserve"> </v>
      </c>
      <c r="G70" s="350" t="str">
        <f>IF(G59&lt;&gt;'2_Commis'!H12, "ПОМИЛКА, сума не відповідає підсумку 1_Prem"," ")</f>
        <v xml:space="preserve"> </v>
      </c>
      <c r="H70" s="350" t="str">
        <f>IF(H59&lt;&gt;'2_Commis'!I12, "ПОМИЛКА, сума не відповідає підсумку 1_Prem"," ")</f>
        <v xml:space="preserve"> </v>
      </c>
      <c r="I70" s="350" t="str">
        <f>IF(I59&lt;&gt;'2_Commis'!J12, "ПОМИЛКА, сума не відповідає підсумку 1_Prem"," ")</f>
        <v xml:space="preserve"> </v>
      </c>
      <c r="J70" s="350" t="str">
        <f>IF(J59&lt;&gt;'2_Commis'!K12, "ПОМИЛКА, сума не відповідає підсумку 1_Prem"," ")</f>
        <v xml:space="preserve"> </v>
      </c>
      <c r="L70" s="350" t="str">
        <f>IF(L59&lt;&gt;'2_Commis'!N12, "ПОМИЛКА, сума не відповідає підсумку 1_Prem"," ")</f>
        <v xml:space="preserve"> </v>
      </c>
      <c r="M70" s="350" t="str">
        <f>IF(M59&lt;&gt;'2_Commis'!O12, "ПОМИЛКА, сума не відповідає підсумку 1_Prem"," ")</f>
        <v xml:space="preserve"> </v>
      </c>
      <c r="N70" s="350" t="str">
        <f>IF(N59&lt;&gt;'2_Commis'!P12, "ПОМИЛКА, сума не відповідає підсумку 1_Prem"," ")</f>
        <v xml:space="preserve"> </v>
      </c>
      <c r="O70" s="350" t="str">
        <f>IF(O59&lt;&gt;'2_Commis'!Q12, "ПОМИЛКА, сума не відповідає підсумку 1_Prem"," ")</f>
        <v xml:space="preserve"> </v>
      </c>
      <c r="P70" s="350" t="str">
        <f>IF(P59&lt;&gt;'2_Commis'!R12, "ПОМИЛКА, сума не відповідає підсумку 1_Prem"," ")</f>
        <v xml:space="preserve"> </v>
      </c>
    </row>
    <row r="71" spans="2:17" ht="9.6" customHeight="1" thickBot="1" x14ac:dyDescent="0.35"/>
    <row r="72" spans="2:17" s="178" customFormat="1" ht="40.200000000000003" customHeight="1" x14ac:dyDescent="0.25">
      <c r="B72" s="983" t="s">
        <v>685</v>
      </c>
      <c r="C72" s="984"/>
      <c r="D72" s="780" t="str">
        <f>D55</f>
        <v>попередній рік (01.01.-31.12.20ХХ)</v>
      </c>
      <c r="F72" s="1007" t="s">
        <v>160</v>
      </c>
      <c r="G72" s="1008"/>
      <c r="H72" s="1008"/>
      <c r="I72" s="1008"/>
      <c r="J72" s="1009"/>
      <c r="K72" s="318"/>
      <c r="L72" s="1007" t="s">
        <v>10</v>
      </c>
      <c r="M72" s="1008"/>
      <c r="N72" s="1008"/>
      <c r="O72" s="1008"/>
      <c r="P72" s="1009"/>
    </row>
    <row r="73" spans="2:17" s="169" customFormat="1" ht="33" customHeight="1" x14ac:dyDescent="0.25">
      <c r="B73" s="985"/>
      <c r="C73" s="986"/>
      <c r="D73" s="781" t="s">
        <v>6</v>
      </c>
      <c r="F73" s="859" t="s">
        <v>1</v>
      </c>
      <c r="G73" s="860" t="s">
        <v>2</v>
      </c>
      <c r="H73" s="861" t="s">
        <v>3</v>
      </c>
      <c r="I73" s="860" t="s">
        <v>4</v>
      </c>
      <c r="J73" s="862" t="s">
        <v>6</v>
      </c>
      <c r="K73" s="594"/>
      <c r="L73" s="859" t="s">
        <v>1</v>
      </c>
      <c r="M73" s="860" t="s">
        <v>2</v>
      </c>
      <c r="N73" s="860" t="s">
        <v>3</v>
      </c>
      <c r="O73" s="860" t="s">
        <v>4</v>
      </c>
      <c r="P73" s="863" t="s">
        <v>6</v>
      </c>
    </row>
    <row r="74" spans="2:17" s="169" customFormat="1" ht="12.6" thickBot="1" x14ac:dyDescent="0.3">
      <c r="B74" s="987"/>
      <c r="C74" s="988"/>
      <c r="D74" s="782" t="s">
        <v>5</v>
      </c>
      <c r="F74" s="836" t="s">
        <v>8</v>
      </c>
      <c r="G74" s="837" t="s">
        <v>8</v>
      </c>
      <c r="H74" s="838" t="s">
        <v>8</v>
      </c>
      <c r="I74" s="837" t="s">
        <v>9</v>
      </c>
      <c r="J74" s="783" t="s">
        <v>9</v>
      </c>
      <c r="L74" s="833" t="s">
        <v>13</v>
      </c>
      <c r="M74" s="834" t="s">
        <v>13</v>
      </c>
      <c r="N74" s="834" t="s">
        <v>13</v>
      </c>
      <c r="O74" s="834" t="s">
        <v>13</v>
      </c>
      <c r="P74" s="775" t="s">
        <v>13</v>
      </c>
    </row>
    <row r="75" spans="2:17" s="169" customFormat="1" ht="12.6" thickBot="1" x14ac:dyDescent="0.3">
      <c r="B75" s="49">
        <v>1</v>
      </c>
      <c r="C75" s="50">
        <v>2</v>
      </c>
      <c r="D75" s="231">
        <v>3</v>
      </c>
      <c r="F75" s="829">
        <v>5</v>
      </c>
      <c r="G75" s="830">
        <v>6</v>
      </c>
      <c r="H75" s="830">
        <v>7</v>
      </c>
      <c r="I75" s="830">
        <v>8</v>
      </c>
      <c r="J75" s="784" t="s">
        <v>169</v>
      </c>
      <c r="L75" s="839">
        <v>11</v>
      </c>
      <c r="M75" s="608">
        <v>12</v>
      </c>
      <c r="N75" s="608">
        <v>14</v>
      </c>
      <c r="O75" s="608">
        <v>14</v>
      </c>
      <c r="P75" s="235" t="s">
        <v>170</v>
      </c>
    </row>
    <row r="76" spans="2:17" s="178" customFormat="1" ht="12" x14ac:dyDescent="0.25">
      <c r="B76" s="355"/>
      <c r="C76" s="365" t="s">
        <v>650</v>
      </c>
      <c r="D76" s="356">
        <f>SUM(D77:D86)</f>
        <v>0</v>
      </c>
      <c r="F76" s="352">
        <f>SUM(F77:F86)</f>
        <v>0</v>
      </c>
      <c r="G76" s="353">
        <f>SUM(G77:G86)</f>
        <v>0</v>
      </c>
      <c r="H76" s="353">
        <f>SUM(H77:H86)</f>
        <v>0</v>
      </c>
      <c r="I76" s="354">
        <f>SUM(I77:I86)</f>
        <v>0</v>
      </c>
      <c r="J76" s="785">
        <f>SUM(J77:J86)</f>
        <v>0</v>
      </c>
      <c r="L76" s="352">
        <f>SUM(L77:L86)</f>
        <v>0</v>
      </c>
      <c r="M76" s="353">
        <f>SUM(M77:M86)</f>
        <v>0</v>
      </c>
      <c r="N76" s="353">
        <f>SUM(N77:N86)</f>
        <v>0</v>
      </c>
      <c r="O76" s="354">
        <f>SUM(O77:O86)</f>
        <v>0</v>
      </c>
      <c r="P76" s="785">
        <f>SUM(P77:P86)</f>
        <v>0</v>
      </c>
      <c r="Q76" s="169"/>
    </row>
    <row r="77" spans="2:17" s="178" customFormat="1" ht="12" outlineLevel="1" x14ac:dyDescent="0.25">
      <c r="B77" s="105" t="s">
        <v>373</v>
      </c>
      <c r="C77" s="42" t="s">
        <v>374</v>
      </c>
      <c r="D77" s="70"/>
      <c r="F77" s="62"/>
      <c r="G77" s="61"/>
      <c r="H77" s="61"/>
      <c r="I77" s="74"/>
      <c r="J77" s="777">
        <f t="shared" ref="J77:J86" si="8">I77+F77+G77+H77</f>
        <v>0</v>
      </c>
      <c r="L77" s="62"/>
      <c r="M77" s="61"/>
      <c r="N77" s="61"/>
      <c r="O77" s="74"/>
      <c r="P77" s="777">
        <f t="shared" ref="P77:P86" si="9">O77+L77+M77+N77</f>
        <v>0</v>
      </c>
    </row>
    <row r="78" spans="2:17" s="178" customFormat="1" ht="12" outlineLevel="1" x14ac:dyDescent="0.25">
      <c r="B78" s="105" t="s">
        <v>375</v>
      </c>
      <c r="C78" s="42" t="s">
        <v>376</v>
      </c>
      <c r="D78" s="70"/>
      <c r="F78" s="62"/>
      <c r="G78" s="61"/>
      <c r="H78" s="61"/>
      <c r="I78" s="74"/>
      <c r="J78" s="777">
        <f t="shared" si="8"/>
        <v>0</v>
      </c>
      <c r="L78" s="62"/>
      <c r="M78" s="61"/>
      <c r="N78" s="61"/>
      <c r="O78" s="74"/>
      <c r="P78" s="777">
        <f t="shared" si="9"/>
        <v>0</v>
      </c>
    </row>
    <row r="79" spans="2:17" s="178" customFormat="1" ht="12" outlineLevel="1" x14ac:dyDescent="0.25">
      <c r="B79" s="105" t="s">
        <v>377</v>
      </c>
      <c r="C79" s="42" t="s">
        <v>378</v>
      </c>
      <c r="D79" s="70"/>
      <c r="F79" s="62"/>
      <c r="G79" s="61"/>
      <c r="H79" s="61"/>
      <c r="I79" s="74"/>
      <c r="J79" s="777">
        <f t="shared" si="8"/>
        <v>0</v>
      </c>
      <c r="L79" s="62"/>
      <c r="M79" s="61"/>
      <c r="N79" s="61"/>
      <c r="O79" s="74"/>
      <c r="P79" s="777">
        <f t="shared" si="9"/>
        <v>0</v>
      </c>
    </row>
    <row r="80" spans="2:17" s="178" customFormat="1" ht="12" outlineLevel="1" x14ac:dyDescent="0.25">
      <c r="B80" s="105" t="s">
        <v>379</v>
      </c>
      <c r="C80" s="42" t="s">
        <v>380</v>
      </c>
      <c r="D80" s="70"/>
      <c r="F80" s="62"/>
      <c r="G80" s="61"/>
      <c r="H80" s="61"/>
      <c r="I80" s="74"/>
      <c r="J80" s="777">
        <f t="shared" si="8"/>
        <v>0</v>
      </c>
      <c r="L80" s="62"/>
      <c r="M80" s="61"/>
      <c r="N80" s="61"/>
      <c r="O80" s="74"/>
      <c r="P80" s="777">
        <f t="shared" si="9"/>
        <v>0</v>
      </c>
    </row>
    <row r="81" spans="2:17" s="178" customFormat="1" ht="12" outlineLevel="1" x14ac:dyDescent="0.25">
      <c r="B81" s="105" t="s">
        <v>381</v>
      </c>
      <c r="C81" s="42" t="s">
        <v>382</v>
      </c>
      <c r="D81" s="70"/>
      <c r="F81" s="62"/>
      <c r="G81" s="61"/>
      <c r="H81" s="61"/>
      <c r="I81" s="74"/>
      <c r="J81" s="777">
        <f t="shared" si="8"/>
        <v>0</v>
      </c>
      <c r="L81" s="62"/>
      <c r="M81" s="61"/>
      <c r="N81" s="61"/>
      <c r="O81" s="74"/>
      <c r="P81" s="777">
        <f t="shared" si="9"/>
        <v>0</v>
      </c>
    </row>
    <row r="82" spans="2:17" outlineLevel="1" x14ac:dyDescent="0.3">
      <c r="B82" s="105" t="s">
        <v>383</v>
      </c>
      <c r="C82" s="42" t="s">
        <v>384</v>
      </c>
      <c r="D82" s="70"/>
      <c r="E82" s="178"/>
      <c r="F82" s="62"/>
      <c r="G82" s="61"/>
      <c r="H82" s="61"/>
      <c r="I82" s="74"/>
      <c r="J82" s="777">
        <f t="shared" si="8"/>
        <v>0</v>
      </c>
      <c r="K82" s="178"/>
      <c r="L82" s="62"/>
      <c r="M82" s="61"/>
      <c r="N82" s="61"/>
      <c r="O82" s="74"/>
      <c r="P82" s="777">
        <f t="shared" si="9"/>
        <v>0</v>
      </c>
      <c r="Q82" s="178"/>
    </row>
    <row r="83" spans="2:17" outlineLevel="1" x14ac:dyDescent="0.3">
      <c r="B83" s="105" t="s">
        <v>385</v>
      </c>
      <c r="C83" s="42" t="s">
        <v>386</v>
      </c>
      <c r="D83" s="70"/>
      <c r="E83" s="178"/>
      <c r="F83" s="62"/>
      <c r="G83" s="61"/>
      <c r="H83" s="61"/>
      <c r="I83" s="74"/>
      <c r="J83" s="777">
        <f t="shared" si="8"/>
        <v>0</v>
      </c>
      <c r="K83" s="178"/>
      <c r="L83" s="62"/>
      <c r="M83" s="61"/>
      <c r="N83" s="61"/>
      <c r="O83" s="74"/>
      <c r="P83" s="777">
        <f t="shared" si="9"/>
        <v>0</v>
      </c>
      <c r="Q83" s="178"/>
    </row>
    <row r="84" spans="2:17" outlineLevel="1" x14ac:dyDescent="0.3">
      <c r="B84" s="105" t="s">
        <v>387</v>
      </c>
      <c r="C84" s="42" t="s">
        <v>388</v>
      </c>
      <c r="D84" s="70"/>
      <c r="E84" s="178"/>
      <c r="F84" s="62"/>
      <c r="G84" s="61"/>
      <c r="H84" s="61"/>
      <c r="I84" s="74"/>
      <c r="J84" s="777">
        <f t="shared" si="8"/>
        <v>0</v>
      </c>
      <c r="K84" s="178"/>
      <c r="L84" s="62"/>
      <c r="M84" s="61"/>
      <c r="N84" s="61"/>
      <c r="O84" s="74"/>
      <c r="P84" s="777">
        <f t="shared" si="9"/>
        <v>0</v>
      </c>
      <c r="Q84" s="178"/>
    </row>
    <row r="85" spans="2:17" outlineLevel="1" x14ac:dyDescent="0.3">
      <c r="B85" s="105" t="s">
        <v>389</v>
      </c>
      <c r="C85" s="42" t="s">
        <v>390</v>
      </c>
      <c r="D85" s="70"/>
      <c r="E85" s="178"/>
      <c r="F85" s="62"/>
      <c r="G85" s="61"/>
      <c r="H85" s="61"/>
      <c r="I85" s="74"/>
      <c r="J85" s="777">
        <f t="shared" si="8"/>
        <v>0</v>
      </c>
      <c r="K85" s="178"/>
      <c r="L85" s="62"/>
      <c r="M85" s="61"/>
      <c r="N85" s="61"/>
      <c r="O85" s="74"/>
      <c r="P85" s="777">
        <f t="shared" si="9"/>
        <v>0</v>
      </c>
      <c r="Q85" s="178"/>
    </row>
    <row r="86" spans="2:17" ht="15" outlineLevel="1" thickBot="1" x14ac:dyDescent="0.35">
      <c r="B86" s="106" t="s">
        <v>391</v>
      </c>
      <c r="C86" s="107" t="s">
        <v>392</v>
      </c>
      <c r="D86" s="71"/>
      <c r="E86" s="178"/>
      <c r="F86" s="67"/>
      <c r="G86" s="77"/>
      <c r="H86" s="77"/>
      <c r="I86" s="75"/>
      <c r="J86" s="778">
        <f t="shared" si="8"/>
        <v>0</v>
      </c>
      <c r="K86" s="178"/>
      <c r="L86" s="67"/>
      <c r="M86" s="77"/>
      <c r="N86" s="77"/>
      <c r="O86" s="75"/>
      <c r="P86" s="778">
        <f t="shared" si="9"/>
        <v>0</v>
      </c>
      <c r="Q86" s="178"/>
    </row>
    <row r="87" spans="2:17" s="350" customFormat="1" ht="9.6" customHeight="1" x14ac:dyDescent="0.25">
      <c r="C87" s="350" t="s">
        <v>39</v>
      </c>
      <c r="D87" s="350" t="str">
        <f>IF(D76&lt;&gt;'2_Commis'!D14, "ПОМИЛКА, сума не відповідає підсумку 1_Prem"," ")</f>
        <v xml:space="preserve"> </v>
      </c>
      <c r="F87" s="350" t="str">
        <f>IF(F76&lt;&gt;'2_Commis'!G14, "ПОМИЛКА, сума не відповідає підсумку 1_Prem"," ")</f>
        <v xml:space="preserve"> </v>
      </c>
      <c r="G87" s="350" t="str">
        <f>IF(G76&lt;&gt;'2_Commis'!H14, "ПОМИЛКА, сума не відповідає підсумку 1_Prem"," ")</f>
        <v xml:space="preserve"> </v>
      </c>
      <c r="H87" s="350" t="str">
        <f>IF(H76&lt;&gt;'2_Commis'!I14, "ПОМИЛКА, сума не відповідає підсумку 1_Prem"," ")</f>
        <v xml:space="preserve"> </v>
      </c>
      <c r="I87" s="350" t="str">
        <f>IF(I76&lt;&gt;'2_Commis'!J14, "ПОМИЛКА, сума не відповідає підсумку 1_Prem"," ")</f>
        <v xml:space="preserve"> </v>
      </c>
      <c r="J87" s="350" t="str">
        <f>IF(J76&lt;&gt;'2_Commis'!K14, "ПОМИЛКА, сума не відповідає підсумку 1_Prem"," ")</f>
        <v xml:space="preserve"> </v>
      </c>
      <c r="L87" s="350" t="str">
        <f>IF(L76&lt;&gt;'2_Commis'!N14, "ПОМИЛКА, сума не відповідає підсумку 1_Prem"," ")</f>
        <v xml:space="preserve"> </v>
      </c>
      <c r="M87" s="350" t="str">
        <f>IF(M76&lt;&gt;'2_Commis'!O14, "ПОМИЛКА, сума не відповідає підсумку 1_Prem"," ")</f>
        <v xml:space="preserve"> </v>
      </c>
      <c r="N87" s="350" t="str">
        <f>IF(N76&lt;&gt;'2_Commis'!P14, "ПОМИЛКА, сума не відповідає підсумку 1_Prem"," ")</f>
        <v xml:space="preserve"> </v>
      </c>
      <c r="O87" s="350" t="str">
        <f>IF(O76&lt;&gt;'2_Commis'!Q14, "ПОМИЛКА, сума не відповідає підсумку 1_Prem"," ")</f>
        <v xml:space="preserve"> </v>
      </c>
      <c r="P87" s="350" t="str">
        <f>IF(P76&lt;&gt;'2_Commis'!R14, "ПОМИЛКА, сума не відповідає підсумку 1_Prem"," ")</f>
        <v xml:space="preserve"> </v>
      </c>
    </row>
    <row r="88" spans="2:17" ht="9.6" customHeight="1" thickBot="1" x14ac:dyDescent="0.35"/>
    <row r="89" spans="2:17" s="178" customFormat="1" ht="40.200000000000003" customHeight="1" x14ac:dyDescent="0.25">
      <c r="B89" s="983" t="s">
        <v>686</v>
      </c>
      <c r="C89" s="984"/>
      <c r="D89" s="780" t="str">
        <f>D72</f>
        <v>попередній рік (01.01.-31.12.20ХХ)</v>
      </c>
      <c r="F89" s="1007" t="s">
        <v>160</v>
      </c>
      <c r="G89" s="1008"/>
      <c r="H89" s="1008"/>
      <c r="I89" s="1008"/>
      <c r="J89" s="1009"/>
      <c r="K89" s="318"/>
      <c r="L89" s="1007" t="s">
        <v>10</v>
      </c>
      <c r="M89" s="1008"/>
      <c r="N89" s="1008"/>
      <c r="O89" s="1008"/>
      <c r="P89" s="1009"/>
    </row>
    <row r="90" spans="2:17" s="169" customFormat="1" ht="33" customHeight="1" x14ac:dyDescent="0.25">
      <c r="B90" s="985"/>
      <c r="C90" s="986"/>
      <c r="D90" s="781" t="s">
        <v>6</v>
      </c>
      <c r="F90" s="859" t="s">
        <v>1</v>
      </c>
      <c r="G90" s="860" t="s">
        <v>2</v>
      </c>
      <c r="H90" s="861" t="s">
        <v>3</v>
      </c>
      <c r="I90" s="860" t="s">
        <v>4</v>
      </c>
      <c r="J90" s="862" t="s">
        <v>6</v>
      </c>
      <c r="K90" s="594"/>
      <c r="L90" s="859" t="s">
        <v>1</v>
      </c>
      <c r="M90" s="860" t="s">
        <v>2</v>
      </c>
      <c r="N90" s="860" t="s">
        <v>3</v>
      </c>
      <c r="O90" s="860" t="s">
        <v>4</v>
      </c>
      <c r="P90" s="863" t="s">
        <v>6</v>
      </c>
    </row>
    <row r="91" spans="2:17" s="169" customFormat="1" ht="12" x14ac:dyDescent="0.25">
      <c r="B91" s="987"/>
      <c r="C91" s="988"/>
      <c r="D91" s="781" t="s">
        <v>5</v>
      </c>
      <c r="F91" s="833" t="s">
        <v>8</v>
      </c>
      <c r="G91" s="834" t="s">
        <v>8</v>
      </c>
      <c r="H91" s="835" t="s">
        <v>8</v>
      </c>
      <c r="I91" s="834" t="s">
        <v>9</v>
      </c>
      <c r="J91" s="779" t="s">
        <v>9</v>
      </c>
      <c r="L91" s="833" t="s">
        <v>13</v>
      </c>
      <c r="M91" s="834" t="s">
        <v>13</v>
      </c>
      <c r="N91" s="834" t="s">
        <v>13</v>
      </c>
      <c r="O91" s="834" t="s">
        <v>13</v>
      </c>
      <c r="P91" s="775" t="s">
        <v>13</v>
      </c>
    </row>
    <row r="92" spans="2:17" s="169" customFormat="1" ht="12" x14ac:dyDescent="0.25">
      <c r="B92" s="724">
        <v>1</v>
      </c>
      <c r="C92" s="774">
        <v>2</v>
      </c>
      <c r="D92" s="771">
        <v>3</v>
      </c>
      <c r="F92" s="829">
        <v>5</v>
      </c>
      <c r="G92" s="830">
        <v>6</v>
      </c>
      <c r="H92" s="830">
        <v>7</v>
      </c>
      <c r="I92" s="830">
        <v>8</v>
      </c>
      <c r="J92" s="771" t="s">
        <v>169</v>
      </c>
      <c r="L92" s="829">
        <v>11</v>
      </c>
      <c r="M92" s="830">
        <v>12</v>
      </c>
      <c r="N92" s="830">
        <v>13</v>
      </c>
      <c r="O92" s="830">
        <v>14</v>
      </c>
      <c r="P92" s="771" t="s">
        <v>170</v>
      </c>
    </row>
    <row r="93" spans="2:17" s="178" customFormat="1" ht="12" x14ac:dyDescent="0.25">
      <c r="B93" s="715"/>
      <c r="C93" s="772" t="s">
        <v>691</v>
      </c>
      <c r="D93" s="717">
        <f>SUM(D94:D103)</f>
        <v>0</v>
      </c>
      <c r="F93" s="718">
        <f>SUM(F94:F103)</f>
        <v>0</v>
      </c>
      <c r="G93" s="719">
        <f>SUM(G94:G103)</f>
        <v>0</v>
      </c>
      <c r="H93" s="719">
        <f>SUM(H94:H103)</f>
        <v>0</v>
      </c>
      <c r="I93" s="720">
        <f>SUM(I94:I103)</f>
        <v>0</v>
      </c>
      <c r="J93" s="776">
        <f>SUM(J94:J103)</f>
        <v>0</v>
      </c>
      <c r="L93" s="718">
        <f>SUM(L94:L103)</f>
        <v>0</v>
      </c>
      <c r="M93" s="719">
        <f>SUM(M94:M103)</f>
        <v>0</v>
      </c>
      <c r="N93" s="719">
        <f>SUM(N94:N103)</f>
        <v>0</v>
      </c>
      <c r="O93" s="720">
        <f>SUM(O94:O103)</f>
        <v>0</v>
      </c>
      <c r="P93" s="776">
        <f>SUM(P94:P103)</f>
        <v>0</v>
      </c>
      <c r="Q93" s="169"/>
    </row>
    <row r="94" spans="2:17" s="178" customFormat="1" ht="12" outlineLevel="1" x14ac:dyDescent="0.25">
      <c r="B94" s="105" t="s">
        <v>373</v>
      </c>
      <c r="C94" s="42" t="s">
        <v>374</v>
      </c>
      <c r="D94" s="70"/>
      <c r="F94" s="62"/>
      <c r="G94" s="61"/>
      <c r="H94" s="61"/>
      <c r="I94" s="74"/>
      <c r="J94" s="777">
        <f t="shared" ref="J94:J103" si="10">I94+F94+G94+H94</f>
        <v>0</v>
      </c>
      <c r="L94" s="62"/>
      <c r="M94" s="61"/>
      <c r="N94" s="61"/>
      <c r="O94" s="74"/>
      <c r="P94" s="777">
        <f t="shared" ref="P94:P103" si="11">O94+L94+M94+N94</f>
        <v>0</v>
      </c>
    </row>
    <row r="95" spans="2:17" s="178" customFormat="1" ht="12" outlineLevel="1" x14ac:dyDescent="0.25">
      <c r="B95" s="105" t="s">
        <v>375</v>
      </c>
      <c r="C95" s="42" t="s">
        <v>376</v>
      </c>
      <c r="D95" s="70"/>
      <c r="F95" s="62"/>
      <c r="G95" s="61"/>
      <c r="H95" s="61"/>
      <c r="I95" s="74"/>
      <c r="J95" s="777">
        <f t="shared" si="10"/>
        <v>0</v>
      </c>
      <c r="L95" s="62"/>
      <c r="M95" s="61"/>
      <c r="N95" s="61"/>
      <c r="O95" s="74"/>
      <c r="P95" s="777">
        <f t="shared" si="11"/>
        <v>0</v>
      </c>
    </row>
    <row r="96" spans="2:17" s="178" customFormat="1" ht="12" outlineLevel="1" x14ac:dyDescent="0.25">
      <c r="B96" s="105" t="s">
        <v>377</v>
      </c>
      <c r="C96" s="42" t="s">
        <v>378</v>
      </c>
      <c r="D96" s="70"/>
      <c r="F96" s="62"/>
      <c r="G96" s="61"/>
      <c r="H96" s="61"/>
      <c r="I96" s="74"/>
      <c r="J96" s="777">
        <f t="shared" si="10"/>
        <v>0</v>
      </c>
      <c r="L96" s="62"/>
      <c r="M96" s="61"/>
      <c r="N96" s="61"/>
      <c r="O96" s="74"/>
      <c r="P96" s="777">
        <f t="shared" si="11"/>
        <v>0</v>
      </c>
    </row>
    <row r="97" spans="2:17" s="178" customFormat="1" ht="12" outlineLevel="1" x14ac:dyDescent="0.25">
      <c r="B97" s="105" t="s">
        <v>379</v>
      </c>
      <c r="C97" s="42" t="s">
        <v>380</v>
      </c>
      <c r="D97" s="70"/>
      <c r="F97" s="62"/>
      <c r="G97" s="61"/>
      <c r="H97" s="61"/>
      <c r="I97" s="74"/>
      <c r="J97" s="777">
        <f t="shared" si="10"/>
        <v>0</v>
      </c>
      <c r="L97" s="62"/>
      <c r="M97" s="61"/>
      <c r="N97" s="61"/>
      <c r="O97" s="74"/>
      <c r="P97" s="777">
        <f t="shared" si="11"/>
        <v>0</v>
      </c>
    </row>
    <row r="98" spans="2:17" s="178" customFormat="1" ht="12" outlineLevel="1" x14ac:dyDescent="0.25">
      <c r="B98" s="105" t="s">
        <v>381</v>
      </c>
      <c r="C98" s="42" t="s">
        <v>382</v>
      </c>
      <c r="D98" s="70"/>
      <c r="F98" s="62"/>
      <c r="G98" s="61"/>
      <c r="H98" s="61"/>
      <c r="I98" s="74"/>
      <c r="J98" s="777">
        <f t="shared" si="10"/>
        <v>0</v>
      </c>
      <c r="L98" s="62"/>
      <c r="M98" s="61"/>
      <c r="N98" s="61"/>
      <c r="O98" s="74"/>
      <c r="P98" s="777">
        <f t="shared" si="11"/>
        <v>0</v>
      </c>
    </row>
    <row r="99" spans="2:17" outlineLevel="1" x14ac:dyDescent="0.3">
      <c r="B99" s="105" t="s">
        <v>383</v>
      </c>
      <c r="C99" s="42" t="s">
        <v>384</v>
      </c>
      <c r="D99" s="70"/>
      <c r="E99" s="178"/>
      <c r="F99" s="62"/>
      <c r="G99" s="61"/>
      <c r="H99" s="61"/>
      <c r="I99" s="74"/>
      <c r="J99" s="777">
        <f t="shared" si="10"/>
        <v>0</v>
      </c>
      <c r="K99" s="178"/>
      <c r="L99" s="62"/>
      <c r="M99" s="61"/>
      <c r="N99" s="61"/>
      <c r="O99" s="74"/>
      <c r="P99" s="777">
        <f t="shared" si="11"/>
        <v>0</v>
      </c>
      <c r="Q99" s="178"/>
    </row>
    <row r="100" spans="2:17" outlineLevel="1" x14ac:dyDescent="0.3">
      <c r="B100" s="105" t="s">
        <v>385</v>
      </c>
      <c r="C100" s="42" t="s">
        <v>386</v>
      </c>
      <c r="D100" s="70"/>
      <c r="E100" s="178"/>
      <c r="F100" s="62"/>
      <c r="G100" s="61"/>
      <c r="H100" s="61"/>
      <c r="I100" s="74"/>
      <c r="J100" s="777">
        <f t="shared" si="10"/>
        <v>0</v>
      </c>
      <c r="K100" s="178"/>
      <c r="L100" s="62"/>
      <c r="M100" s="61"/>
      <c r="N100" s="61"/>
      <c r="O100" s="74"/>
      <c r="P100" s="777">
        <f t="shared" si="11"/>
        <v>0</v>
      </c>
      <c r="Q100" s="178"/>
    </row>
    <row r="101" spans="2:17" outlineLevel="1" x14ac:dyDescent="0.3">
      <c r="B101" s="105" t="s">
        <v>387</v>
      </c>
      <c r="C101" s="42" t="s">
        <v>388</v>
      </c>
      <c r="D101" s="70"/>
      <c r="E101" s="178"/>
      <c r="F101" s="62"/>
      <c r="G101" s="61"/>
      <c r="H101" s="61"/>
      <c r="I101" s="74"/>
      <c r="J101" s="777">
        <f t="shared" si="10"/>
        <v>0</v>
      </c>
      <c r="K101" s="178"/>
      <c r="L101" s="62"/>
      <c r="M101" s="61"/>
      <c r="N101" s="61"/>
      <c r="O101" s="74"/>
      <c r="P101" s="777">
        <f t="shared" si="11"/>
        <v>0</v>
      </c>
      <c r="Q101" s="178"/>
    </row>
    <row r="102" spans="2:17" outlineLevel="1" x14ac:dyDescent="0.3">
      <c r="B102" s="105" t="s">
        <v>389</v>
      </c>
      <c r="C102" s="42" t="s">
        <v>390</v>
      </c>
      <c r="D102" s="70"/>
      <c r="E102" s="178"/>
      <c r="F102" s="62"/>
      <c r="G102" s="61"/>
      <c r="H102" s="61"/>
      <c r="I102" s="74"/>
      <c r="J102" s="777">
        <f t="shared" si="10"/>
        <v>0</v>
      </c>
      <c r="K102" s="178"/>
      <c r="L102" s="62"/>
      <c r="M102" s="61"/>
      <c r="N102" s="61"/>
      <c r="O102" s="74"/>
      <c r="P102" s="777">
        <f t="shared" si="11"/>
        <v>0</v>
      </c>
      <c r="Q102" s="178"/>
    </row>
    <row r="103" spans="2:17" ht="15" outlineLevel="1" thickBot="1" x14ac:dyDescent="0.35">
      <c r="B103" s="106" t="s">
        <v>391</v>
      </c>
      <c r="C103" s="107" t="s">
        <v>392</v>
      </c>
      <c r="D103" s="71"/>
      <c r="E103" s="178"/>
      <c r="F103" s="67"/>
      <c r="G103" s="77"/>
      <c r="H103" s="77"/>
      <c r="I103" s="75"/>
      <c r="J103" s="778">
        <f t="shared" si="10"/>
        <v>0</v>
      </c>
      <c r="K103" s="178"/>
      <c r="L103" s="67"/>
      <c r="M103" s="77"/>
      <c r="N103" s="77"/>
      <c r="O103" s="75"/>
      <c r="P103" s="778">
        <f t="shared" si="11"/>
        <v>0</v>
      </c>
      <c r="Q103" s="178"/>
    </row>
    <row r="104" spans="2:17" x14ac:dyDescent="0.3">
      <c r="D104" s="351"/>
    </row>
  </sheetData>
  <mergeCells count="20">
    <mergeCell ref="C2:D2"/>
    <mergeCell ref="L21:P21"/>
    <mergeCell ref="F21:J21"/>
    <mergeCell ref="B4:C6"/>
    <mergeCell ref="N1:P1"/>
    <mergeCell ref="B89:C91"/>
    <mergeCell ref="F72:J72"/>
    <mergeCell ref="L72:P72"/>
    <mergeCell ref="F89:J89"/>
    <mergeCell ref="L89:P89"/>
    <mergeCell ref="B72:C74"/>
    <mergeCell ref="B55:C57"/>
    <mergeCell ref="F38:J38"/>
    <mergeCell ref="L38:P38"/>
    <mergeCell ref="F55:J55"/>
    <mergeCell ref="L55:P55"/>
    <mergeCell ref="B38:C40"/>
    <mergeCell ref="B21:C23"/>
    <mergeCell ref="F4:J4"/>
    <mergeCell ref="L4:P4"/>
  </mergeCells>
  <hyperlinks>
    <hyperlink ref="B3" location="'Line - Map'!A1" display="'Line - Map'!A1"/>
  </hyperlinks>
  <pageMargins left="1.1811023622047245" right="0.39370078740157483" top="0.39370078740157483" bottom="1.1811023622047245" header="0.31496062992125984" footer="0.31496062992125984"/>
  <pageSetup paperSize="9" scale="4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6">
    <tabColor theme="9" tint="0.39997558519241921"/>
    <outlinePr summaryBelow="0"/>
  </sheetPr>
  <dimension ref="A1:Q33"/>
  <sheetViews>
    <sheetView view="pageBreakPreview" topLeftCell="B1" zoomScale="60" zoomScaleNormal="85" workbookViewId="0">
      <selection activeCell="Q8" sqref="Q8"/>
    </sheetView>
  </sheetViews>
  <sheetFormatPr defaultColWidth="8.88671875" defaultRowHeight="12" outlineLevelRow="1" outlineLevelCol="1" x14ac:dyDescent="0.25"/>
  <cols>
    <col min="1" max="1" width="0" style="178" hidden="1" customWidth="1" outlineLevel="1"/>
    <col min="2" max="2" width="7" style="178" customWidth="1" collapsed="1"/>
    <col min="3" max="3" width="47.6640625" style="178" customWidth="1"/>
    <col min="4" max="4" width="12.6640625" style="179" customWidth="1"/>
    <col min="5" max="5" width="15.44140625" style="180" customWidth="1"/>
    <col min="6" max="6" width="3.44140625" style="178" customWidth="1"/>
    <col min="7" max="7" width="12.6640625" style="179" customWidth="1"/>
    <col min="8" max="8" width="15.109375" style="180" customWidth="1"/>
    <col min="9" max="9" width="3.44140625" style="178" customWidth="1"/>
    <col min="10" max="10" width="12.6640625" style="178" customWidth="1"/>
    <col min="11" max="11" width="16.44140625" style="180" customWidth="1"/>
    <col min="12" max="12" width="3.44140625" style="178" customWidth="1"/>
    <col min="13" max="13" width="12.6640625" style="178" customWidth="1"/>
    <col min="14" max="14" width="17.33203125" style="180" customWidth="1"/>
    <col min="15" max="15" width="3.44140625" style="178" customWidth="1"/>
    <col min="16" max="16" width="12.6640625" style="178" customWidth="1"/>
    <col min="17" max="17" width="17.77734375" style="180" customWidth="1"/>
    <col min="18" max="16384" width="8.88671875" style="178"/>
  </cols>
  <sheetData>
    <row r="1" spans="1:17" ht="36" customHeight="1" x14ac:dyDescent="0.25">
      <c r="O1" s="970" t="s">
        <v>812</v>
      </c>
      <c r="P1" s="970"/>
      <c r="Q1" s="970"/>
    </row>
    <row r="2" spans="1:17" ht="45" customHeight="1" x14ac:dyDescent="0.25">
      <c r="A2" s="653" t="s">
        <v>176</v>
      </c>
      <c r="C2" s="982" t="s">
        <v>692</v>
      </c>
      <c r="D2" s="982"/>
      <c r="E2" s="179"/>
    </row>
    <row r="3" spans="1:17" ht="12.6" thickBot="1" x14ac:dyDescent="0.3">
      <c r="B3" s="167" t="s">
        <v>158</v>
      </c>
      <c r="C3" s="181" t="s">
        <v>0</v>
      </c>
      <c r="D3" s="178"/>
      <c r="E3" s="178"/>
    </row>
    <row r="4" spans="1:17" ht="15" customHeight="1" x14ac:dyDescent="0.25">
      <c r="B4" s="971" t="s">
        <v>159</v>
      </c>
      <c r="C4" s="972"/>
      <c r="D4" s="1020" t="s">
        <v>516</v>
      </c>
      <c r="E4" s="981"/>
      <c r="G4" s="980" t="str">
        <f>'1_Prem'!F3</f>
        <v>рік, в якому подається План діяльності</v>
      </c>
      <c r="H4" s="981"/>
      <c r="J4" s="980" t="str">
        <f>'1_Prem'!M3</f>
        <v>наступний рік</v>
      </c>
      <c r="K4" s="981"/>
      <c r="M4" s="980" t="s">
        <v>11</v>
      </c>
      <c r="N4" s="981"/>
      <c r="P4" s="980" t="s">
        <v>12</v>
      </c>
      <c r="Q4" s="981"/>
    </row>
    <row r="5" spans="1:17" s="169" customFormat="1" ht="33" customHeight="1" x14ac:dyDescent="0.25">
      <c r="B5" s="973"/>
      <c r="C5" s="974"/>
      <c r="D5" s="186" t="s">
        <v>6</v>
      </c>
      <c r="E5" s="212" t="s">
        <v>17</v>
      </c>
      <c r="G5" s="195" t="s">
        <v>6</v>
      </c>
      <c r="H5" s="212" t="s">
        <v>17</v>
      </c>
      <c r="J5" s="603" t="s">
        <v>6</v>
      </c>
      <c r="K5" s="212" t="s">
        <v>17</v>
      </c>
      <c r="M5" s="603" t="s">
        <v>6</v>
      </c>
      <c r="N5" s="212" t="s">
        <v>17</v>
      </c>
      <c r="P5" s="603" t="s">
        <v>6</v>
      </c>
      <c r="Q5" s="212" t="s">
        <v>17</v>
      </c>
    </row>
    <row r="6" spans="1:17" s="169" customFormat="1" ht="12.6" thickBot="1" x14ac:dyDescent="0.3">
      <c r="B6" s="975"/>
      <c r="C6" s="976"/>
      <c r="D6" s="213" t="s">
        <v>5</v>
      </c>
      <c r="E6" s="214" t="s">
        <v>15</v>
      </c>
      <c r="G6" s="234" t="s">
        <v>9</v>
      </c>
      <c r="H6" s="217" t="s">
        <v>15</v>
      </c>
      <c r="J6" s="603" t="s">
        <v>13</v>
      </c>
      <c r="K6" s="218" t="s">
        <v>15</v>
      </c>
      <c r="M6" s="603" t="s">
        <v>13</v>
      </c>
      <c r="N6" s="218" t="s">
        <v>15</v>
      </c>
      <c r="P6" s="603" t="s">
        <v>13</v>
      </c>
      <c r="Q6" s="218" t="s">
        <v>15</v>
      </c>
    </row>
    <row r="7" spans="1:17" s="260" customFormat="1" ht="12.6" thickBot="1" x14ac:dyDescent="0.3">
      <c r="B7" s="60">
        <v>1</v>
      </c>
      <c r="C7" s="114">
        <v>2</v>
      </c>
      <c r="D7" s="608">
        <v>3</v>
      </c>
      <c r="E7" s="840" t="s">
        <v>167</v>
      </c>
      <c r="G7" s="841">
        <v>5</v>
      </c>
      <c r="H7" s="842" t="s">
        <v>495</v>
      </c>
      <c r="J7" s="839">
        <v>7</v>
      </c>
      <c r="K7" s="843" t="s">
        <v>496</v>
      </c>
      <c r="M7" s="839">
        <v>9</v>
      </c>
      <c r="N7" s="843" t="s">
        <v>497</v>
      </c>
      <c r="P7" s="839">
        <v>11</v>
      </c>
      <c r="Q7" s="843" t="s">
        <v>498</v>
      </c>
    </row>
    <row r="8" spans="1:17" x14ac:dyDescent="0.25">
      <c r="B8" s="36"/>
      <c r="C8" s="37" t="s">
        <v>690</v>
      </c>
      <c r="D8" s="25">
        <f>SUM(D9:D29)</f>
        <v>0</v>
      </c>
      <c r="E8" s="47">
        <f>IFERROR(D8/'1_Prem'!D7,0)</f>
        <v>0</v>
      </c>
      <c r="G8" s="25">
        <f>SUM(G9:G29)</f>
        <v>0</v>
      </c>
      <c r="H8" s="47">
        <f>IFERROR(G8/'1_Prem'!J7,0)</f>
        <v>0</v>
      </c>
      <c r="J8" s="25">
        <f>SUM(J9:J29)</f>
        <v>0</v>
      </c>
      <c r="K8" s="47">
        <f>IFERROR(J8/'1_Prem'!Q7,0)</f>
        <v>0</v>
      </c>
      <c r="M8" s="25">
        <f>SUM(M9:M29)</f>
        <v>0</v>
      </c>
      <c r="N8" s="47">
        <f>IFERROR(M8/'1_Prem'!T7,0)</f>
        <v>0</v>
      </c>
      <c r="P8" s="25">
        <f>SUM(P9:P29)</f>
        <v>0</v>
      </c>
      <c r="Q8" s="47">
        <f>IFERROR(P8/'1_Prem'!W7,0)</f>
        <v>0</v>
      </c>
    </row>
    <row r="9" spans="1:17" ht="30" customHeight="1" outlineLevel="1" x14ac:dyDescent="0.25">
      <c r="B9" s="105">
        <f>+'1_Prem'!B8</f>
        <v>1</v>
      </c>
      <c r="C9" s="42" t="str">
        <f>+'1_Prem'!C8</f>
        <v>Здоров’я (крім медичного страхування)</v>
      </c>
      <c r="D9" s="88"/>
      <c r="E9" s="85">
        <f>IFERROR(D9/'1_Prem'!D8,0)</f>
        <v>0</v>
      </c>
      <c r="G9" s="88"/>
      <c r="H9" s="85">
        <f>IFERROR(G9/'1_Prem'!J8,0)</f>
        <v>0</v>
      </c>
      <c r="J9" s="88"/>
      <c r="K9" s="85">
        <f>IFERROR(J9/'1_Prem'!Q8,0)</f>
        <v>0</v>
      </c>
      <c r="M9" s="88"/>
      <c r="N9" s="85">
        <f>IFERROR(M9/'1_Prem'!T8,0)</f>
        <v>0</v>
      </c>
      <c r="P9" s="88"/>
      <c r="Q9" s="85">
        <f>IFERROR(P9/'1_Prem'!W8,0)</f>
        <v>0</v>
      </c>
    </row>
    <row r="10" spans="1:17" ht="30" customHeight="1" outlineLevel="1" x14ac:dyDescent="0.25">
      <c r="B10" s="105">
        <f>+'1_Prem'!B9</f>
        <v>2</v>
      </c>
      <c r="C10" s="42" t="str">
        <f>+'1_Prem'!C9</f>
        <v>Здоров’я (медичне страхування)</v>
      </c>
      <c r="D10" s="88"/>
      <c r="E10" s="85">
        <f>IFERROR(D10/'1_Prem'!D9,0)</f>
        <v>0</v>
      </c>
      <c r="G10" s="88"/>
      <c r="H10" s="85">
        <f>IFERROR(G10/'1_Prem'!J9,0)</f>
        <v>0</v>
      </c>
      <c r="J10" s="88"/>
      <c r="K10" s="85">
        <f>IFERROR(J10/'1_Prem'!Q9,0)</f>
        <v>0</v>
      </c>
      <c r="M10" s="88"/>
      <c r="N10" s="85">
        <f>IFERROR(M10/'1_Prem'!T9,0)</f>
        <v>0</v>
      </c>
      <c r="P10" s="88"/>
      <c r="Q10" s="85">
        <f>IFERROR(P10/'1_Prem'!W9,0)</f>
        <v>0</v>
      </c>
    </row>
    <row r="11" spans="1:17" ht="36" customHeight="1" outlineLevel="1" x14ac:dyDescent="0.25">
      <c r="B11" s="105">
        <f>+'1_Prem'!B10</f>
        <v>3</v>
      </c>
      <c r="C11" s="42" t="str">
        <f>+'1_Prem'!C10</f>
        <v>Обов’язкове страхування цивільної відповідальності власників  наземних транспортних засобів (ОСЦПВ)</v>
      </c>
      <c r="D11" s="88"/>
      <c r="E11" s="85">
        <f>IFERROR(D11/'1_Prem'!D10,0)</f>
        <v>0</v>
      </c>
      <c r="G11" s="88"/>
      <c r="H11" s="85">
        <f>IFERROR(G11/'1_Prem'!J10,0)</f>
        <v>0</v>
      </c>
      <c r="J11" s="88"/>
      <c r="K11" s="85">
        <f>IFERROR(J11/'1_Prem'!Q10,0)</f>
        <v>0</v>
      </c>
      <c r="M11" s="88"/>
      <c r="N11" s="85">
        <f>IFERROR(M11/'1_Prem'!T10,0)</f>
        <v>0</v>
      </c>
      <c r="P11" s="88"/>
      <c r="Q11" s="85">
        <f>IFERROR(P11/'1_Prem'!W10,0)</f>
        <v>0</v>
      </c>
    </row>
    <row r="12" spans="1:17" ht="24" customHeight="1" outlineLevel="1" x14ac:dyDescent="0.25">
      <c r="B12" s="105">
        <f>+'1_Prem'!B11</f>
        <v>4</v>
      </c>
      <c r="C12" s="42" t="str">
        <f>+'1_Prem'!C11</f>
        <v>“Зелена картка”</v>
      </c>
      <c r="D12" s="88"/>
      <c r="E12" s="85">
        <f>IFERROR(D12/'1_Prem'!D11,0)</f>
        <v>0</v>
      </c>
      <c r="G12" s="88"/>
      <c r="H12" s="85">
        <f>IFERROR(G12/'1_Prem'!J11,0)</f>
        <v>0</v>
      </c>
      <c r="J12" s="88"/>
      <c r="K12" s="85">
        <f>IFERROR(J12/'1_Prem'!Q11,0)</f>
        <v>0</v>
      </c>
      <c r="M12" s="88"/>
      <c r="N12" s="85">
        <f>IFERROR(M12/'1_Prem'!T11,0)</f>
        <v>0</v>
      </c>
      <c r="P12" s="88"/>
      <c r="Q12" s="85">
        <f>IFERROR(P12/'1_Prem'!W11,0)</f>
        <v>0</v>
      </c>
    </row>
    <row r="13" spans="1:17" ht="24" customHeight="1" outlineLevel="1" x14ac:dyDescent="0.25">
      <c r="B13" s="105">
        <f>+'1_Prem'!B12</f>
        <v>5</v>
      </c>
      <c r="C13" s="42" t="str">
        <f>+'1_Prem'!C12</f>
        <v>Інша моторна відповідальність</v>
      </c>
      <c r="D13" s="88"/>
      <c r="E13" s="85">
        <f>IFERROR(D13/'1_Prem'!D12,0)</f>
        <v>0</v>
      </c>
      <c r="G13" s="88"/>
      <c r="H13" s="85">
        <f>IFERROR(G13/'1_Prem'!J12,0)</f>
        <v>0</v>
      </c>
      <c r="J13" s="88"/>
      <c r="K13" s="85">
        <f>IFERROR(J13/'1_Prem'!Q12,0)</f>
        <v>0</v>
      </c>
      <c r="M13" s="88"/>
      <c r="N13" s="85">
        <f>IFERROR(M13/'1_Prem'!T12,0)</f>
        <v>0</v>
      </c>
      <c r="P13" s="88"/>
      <c r="Q13" s="85">
        <f>IFERROR(P13/'1_Prem'!W12,0)</f>
        <v>0</v>
      </c>
    </row>
    <row r="14" spans="1:17" ht="24" customHeight="1" outlineLevel="1" x14ac:dyDescent="0.25">
      <c r="B14" s="105">
        <f>+'1_Prem'!B13</f>
        <v>6</v>
      </c>
      <c r="C14" s="42" t="str">
        <f>+'1_Prem'!C13</f>
        <v>КАСКО</v>
      </c>
      <c r="D14" s="88"/>
      <c r="E14" s="85">
        <f>IFERROR(D14/'1_Prem'!D13,0)</f>
        <v>0</v>
      </c>
      <c r="G14" s="88"/>
      <c r="H14" s="85">
        <f>IFERROR(G14/'1_Prem'!J13,0)</f>
        <v>0</v>
      </c>
      <c r="J14" s="88"/>
      <c r="K14" s="85">
        <f>IFERROR(J14/'1_Prem'!Q13,0)</f>
        <v>0</v>
      </c>
      <c r="M14" s="88"/>
      <c r="N14" s="85">
        <f>IFERROR(M14/'1_Prem'!T13,0)</f>
        <v>0</v>
      </c>
      <c r="P14" s="88"/>
      <c r="Q14" s="85">
        <f>IFERROR(P14/'1_Prem'!W13,0)</f>
        <v>0</v>
      </c>
    </row>
    <row r="15" spans="1:17" ht="24" customHeight="1" outlineLevel="1" x14ac:dyDescent="0.25">
      <c r="B15" s="105">
        <f>+'1_Prem'!B14</f>
        <v>7</v>
      </c>
      <c r="C15" s="42" t="str">
        <f>+'1_Prem'!C14</f>
        <v>МАТ-майно</v>
      </c>
      <c r="D15" s="88"/>
      <c r="E15" s="85">
        <f>IFERROR(D15/'1_Prem'!D14,0)</f>
        <v>0</v>
      </c>
      <c r="G15" s="88"/>
      <c r="H15" s="85">
        <f>IFERROR(G15/'1_Prem'!J14,0)</f>
        <v>0</v>
      </c>
      <c r="J15" s="88"/>
      <c r="K15" s="85">
        <f>IFERROR(J15/'1_Prem'!Q14,0)</f>
        <v>0</v>
      </c>
      <c r="M15" s="88"/>
      <c r="N15" s="85">
        <f>IFERROR(M15/'1_Prem'!T14,0)</f>
        <v>0</v>
      </c>
      <c r="P15" s="88"/>
      <c r="Q15" s="85">
        <f>IFERROR(P15/'1_Prem'!W14,0)</f>
        <v>0</v>
      </c>
    </row>
    <row r="16" spans="1:17" ht="24" customHeight="1" outlineLevel="1" x14ac:dyDescent="0.25">
      <c r="B16" s="105">
        <f>+'1_Prem'!B15</f>
        <v>8</v>
      </c>
      <c r="C16" s="42" t="str">
        <f>+'1_Prem'!C15</f>
        <v>МАТ-відповідальність</v>
      </c>
      <c r="D16" s="88"/>
      <c r="E16" s="85">
        <f>IFERROR(D16/'1_Prem'!D15,0)</f>
        <v>0</v>
      </c>
      <c r="G16" s="88"/>
      <c r="H16" s="85">
        <f>IFERROR(G16/'1_Prem'!J15,0)</f>
        <v>0</v>
      </c>
      <c r="J16" s="88"/>
      <c r="K16" s="85">
        <f>IFERROR(J16/'1_Prem'!Q15,0)</f>
        <v>0</v>
      </c>
      <c r="M16" s="88"/>
      <c r="N16" s="85">
        <f>IFERROR(M16/'1_Prem'!T15,0)</f>
        <v>0</v>
      </c>
      <c r="P16" s="88"/>
      <c r="Q16" s="85">
        <f>IFERROR(P16/'1_Prem'!W15,0)</f>
        <v>0</v>
      </c>
    </row>
    <row r="17" spans="2:17" ht="25.8" customHeight="1" outlineLevel="1" x14ac:dyDescent="0.25">
      <c r="B17" s="105">
        <f>+'1_Prem'!B16</f>
        <v>9</v>
      </c>
      <c r="C17" s="42" t="str">
        <f>+'1_Prem'!C16</f>
        <v>Майно, крім страхування сільськогосподарської продукції</v>
      </c>
      <c r="D17" s="88"/>
      <c r="E17" s="85">
        <f>IFERROR(D17/'1_Prem'!D16,0)</f>
        <v>0</v>
      </c>
      <c r="G17" s="88"/>
      <c r="H17" s="85">
        <f>IFERROR(G17/'1_Prem'!J16,0)</f>
        <v>0</v>
      </c>
      <c r="J17" s="88"/>
      <c r="K17" s="85">
        <f>IFERROR(J17/'1_Prem'!Q16,0)</f>
        <v>0</v>
      </c>
      <c r="M17" s="88"/>
      <c r="N17" s="85">
        <f>IFERROR(M17/'1_Prem'!T16,0)</f>
        <v>0</v>
      </c>
      <c r="P17" s="88"/>
      <c r="Q17" s="85">
        <f>IFERROR(P17/'1_Prem'!W16,0)</f>
        <v>0</v>
      </c>
    </row>
    <row r="18" spans="2:17" ht="39.6" customHeight="1" outlineLevel="1" x14ac:dyDescent="0.25">
      <c r="B18" s="105">
        <f>+'1_Prem'!B17</f>
        <v>10</v>
      </c>
      <c r="C18" s="42" t="str">
        <f>+'1_Prem'!C17</f>
        <v>Майно (страхування сільськогосподарської продукції з державною підтримкою)</v>
      </c>
      <c r="D18" s="88"/>
      <c r="E18" s="85">
        <f>IFERROR(D18/'1_Prem'!D17,0)</f>
        <v>0</v>
      </c>
      <c r="G18" s="88"/>
      <c r="H18" s="85">
        <f>IFERROR(G18/'1_Prem'!J17,0)</f>
        <v>0</v>
      </c>
      <c r="J18" s="88"/>
      <c r="K18" s="85">
        <f>IFERROR(J18/'1_Prem'!Q17,0)</f>
        <v>0</v>
      </c>
      <c r="M18" s="88"/>
      <c r="N18" s="85">
        <f>IFERROR(M18/'1_Prem'!T17,0)</f>
        <v>0</v>
      </c>
      <c r="P18" s="88"/>
      <c r="Q18" s="85">
        <f>IFERROR(P18/'1_Prem'!W17,0)</f>
        <v>0</v>
      </c>
    </row>
    <row r="19" spans="2:17" ht="31.8" customHeight="1" outlineLevel="1" x14ac:dyDescent="0.25">
      <c r="B19" s="105">
        <f>+'1_Prem'!B18</f>
        <v>11</v>
      </c>
      <c r="C19" s="42" t="str">
        <f>+'1_Prem'!C18</f>
        <v>Майно (страхування сільськогосподарської продукції без державної підтримки)</v>
      </c>
      <c r="D19" s="88"/>
      <c r="E19" s="85">
        <f>IFERROR(D19/'1_Prem'!D18,0)</f>
        <v>0</v>
      </c>
      <c r="G19" s="88"/>
      <c r="H19" s="85">
        <f>IFERROR(G19/'1_Prem'!J18,0)</f>
        <v>0</v>
      </c>
      <c r="J19" s="88"/>
      <c r="K19" s="85">
        <f>IFERROR(J19/'1_Prem'!Q18,0)</f>
        <v>0</v>
      </c>
      <c r="M19" s="88"/>
      <c r="N19" s="85">
        <f>IFERROR(M19/'1_Prem'!T18,0)</f>
        <v>0</v>
      </c>
      <c r="P19" s="88"/>
      <c r="Q19" s="85">
        <f>IFERROR(P19/'1_Prem'!W18,0)</f>
        <v>0</v>
      </c>
    </row>
    <row r="20" spans="2:17" ht="46.8" customHeight="1" outlineLevel="1" x14ac:dyDescent="0.25">
      <c r="B20" s="105">
        <f>+'1_Prem'!B19</f>
        <v>12</v>
      </c>
      <c r="C20" s="42" t="str">
        <f>+'1_Prem'!C19</f>
        <v>Відповідальність (крім страхування відповідальності оператора ядерної установки та крім страхування відповідальності суб’єкта митного режиму)</v>
      </c>
      <c r="D20" s="88"/>
      <c r="E20" s="85">
        <f>IFERROR(D20/'1_Prem'!D19,0)</f>
        <v>0</v>
      </c>
      <c r="G20" s="88"/>
      <c r="H20" s="85">
        <f>IFERROR(G20/'1_Prem'!J19,0)</f>
        <v>0</v>
      </c>
      <c r="J20" s="88"/>
      <c r="K20" s="85">
        <f>IFERROR(J20/'1_Prem'!Q19,0)</f>
        <v>0</v>
      </c>
      <c r="M20" s="88"/>
      <c r="N20" s="85">
        <f>IFERROR(M20/'1_Prem'!T19,0)</f>
        <v>0</v>
      </c>
      <c r="P20" s="88"/>
      <c r="Q20" s="85">
        <f>IFERROR(P20/'1_Prem'!W19,0)</f>
        <v>0</v>
      </c>
    </row>
    <row r="21" spans="2:17" ht="28.8" customHeight="1" outlineLevel="1" x14ac:dyDescent="0.25">
      <c r="B21" s="105">
        <f>+'1_Prem'!B20</f>
        <v>13</v>
      </c>
      <c r="C21" s="42" t="str">
        <f>+'1_Prem'!C20</f>
        <v>Страхування відповідальності суб’єкта митного режиму</v>
      </c>
      <c r="D21" s="88"/>
      <c r="E21" s="85">
        <f>IFERROR(D21/'1_Prem'!D20,0)</f>
        <v>0</v>
      </c>
      <c r="G21" s="88"/>
      <c r="H21" s="85">
        <f>IFERROR(G21/'1_Prem'!J20,0)</f>
        <v>0</v>
      </c>
      <c r="J21" s="88"/>
      <c r="K21" s="85">
        <f>IFERROR(J21/'1_Prem'!Q20,0)</f>
        <v>0</v>
      </c>
      <c r="M21" s="88"/>
      <c r="N21" s="85">
        <f>IFERROR(M21/'1_Prem'!T20,0)</f>
        <v>0</v>
      </c>
      <c r="P21" s="88"/>
      <c r="Q21" s="85">
        <f>IFERROR(P21/'1_Prem'!W20,0)</f>
        <v>0</v>
      </c>
    </row>
    <row r="22" spans="2:17" ht="29.4" customHeight="1" outlineLevel="1" x14ac:dyDescent="0.25">
      <c r="B22" s="105">
        <f>+'1_Prem'!B21</f>
        <v>14</v>
      </c>
      <c r="C22" s="42" t="str">
        <f>+'1_Prem'!C21</f>
        <v>Страхування відповідальності оператора ядерної установки</v>
      </c>
      <c r="D22" s="88"/>
      <c r="E22" s="85">
        <f>IFERROR(D22/'1_Prem'!D21,0)</f>
        <v>0</v>
      </c>
      <c r="G22" s="88"/>
      <c r="H22" s="85">
        <f>IFERROR(G22/'1_Prem'!J21,0)</f>
        <v>0</v>
      </c>
      <c r="J22" s="88"/>
      <c r="K22" s="85">
        <f>IFERROR(J22/'1_Prem'!Q21,0)</f>
        <v>0</v>
      </c>
      <c r="M22" s="88"/>
      <c r="N22" s="85">
        <f>IFERROR(M22/'1_Prem'!T21,0)</f>
        <v>0</v>
      </c>
      <c r="P22" s="88"/>
      <c r="Q22" s="85">
        <f>IFERROR(P22/'1_Prem'!W21,0)</f>
        <v>0</v>
      </c>
    </row>
    <row r="23" spans="2:17" ht="29.4" customHeight="1" outlineLevel="1" x14ac:dyDescent="0.25">
      <c r="B23" s="105">
        <f>+'1_Prem'!B22</f>
        <v>15</v>
      </c>
      <c r="C23" s="42" t="str">
        <f>+'1_Prem'!C22</f>
        <v>Кредит, порука</v>
      </c>
      <c r="D23" s="88"/>
      <c r="E23" s="85">
        <f>IFERROR(D23/'1_Prem'!D22,0)</f>
        <v>0</v>
      </c>
      <c r="G23" s="88"/>
      <c r="H23" s="85">
        <f>IFERROR(G23/'1_Prem'!J22,0)</f>
        <v>0</v>
      </c>
      <c r="J23" s="88"/>
      <c r="K23" s="85">
        <f>IFERROR(J23/'1_Prem'!Q22,0)</f>
        <v>0</v>
      </c>
      <c r="M23" s="88"/>
      <c r="N23" s="85">
        <f>IFERROR(M23/'1_Prem'!T22,0)</f>
        <v>0</v>
      </c>
      <c r="P23" s="88"/>
      <c r="Q23" s="85">
        <f>IFERROR(P23/'1_Prem'!W22,0)</f>
        <v>0</v>
      </c>
    </row>
    <row r="24" spans="2:17" ht="29.4" customHeight="1" outlineLevel="1" x14ac:dyDescent="0.25">
      <c r="B24" s="105">
        <f>+'1_Prem'!B23</f>
        <v>16</v>
      </c>
      <c r="C24" s="42" t="str">
        <f>+'1_Prem'!C23</f>
        <v>Судові витрати</v>
      </c>
      <c r="D24" s="88"/>
      <c r="E24" s="85">
        <f>IFERROR(D24/'1_Prem'!D23,0)</f>
        <v>0</v>
      </c>
      <c r="G24" s="88"/>
      <c r="H24" s="85">
        <f>IFERROR(G24/'1_Prem'!J23,0)</f>
        <v>0</v>
      </c>
      <c r="J24" s="88"/>
      <c r="K24" s="85">
        <f>IFERROR(J24/'1_Prem'!Q23,0)</f>
        <v>0</v>
      </c>
      <c r="M24" s="88"/>
      <c r="N24" s="85">
        <f>IFERROR(M24/'1_Prem'!T23,0)</f>
        <v>0</v>
      </c>
      <c r="P24" s="88"/>
      <c r="Q24" s="85">
        <f>IFERROR(P24/'1_Prem'!W23,0)</f>
        <v>0</v>
      </c>
    </row>
    <row r="25" spans="2:17" ht="29.4" customHeight="1" outlineLevel="1" x14ac:dyDescent="0.25">
      <c r="B25" s="105">
        <f>+'1_Prem'!B24</f>
        <v>17</v>
      </c>
      <c r="C25" s="42" t="str">
        <f>+'1_Prem'!C24</f>
        <v>Асистанс</v>
      </c>
      <c r="D25" s="88"/>
      <c r="E25" s="85">
        <f>IFERROR(D25/'1_Prem'!D24,0)</f>
        <v>0</v>
      </c>
      <c r="G25" s="88"/>
      <c r="H25" s="85">
        <f>IFERROR(G25/'1_Prem'!J24,0)</f>
        <v>0</v>
      </c>
      <c r="J25" s="88"/>
      <c r="K25" s="85">
        <f>IFERROR(J25/'1_Prem'!Q24,0)</f>
        <v>0</v>
      </c>
      <c r="M25" s="88"/>
      <c r="N25" s="85">
        <f>IFERROR(M25/'1_Prem'!T24,0)</f>
        <v>0</v>
      </c>
      <c r="P25" s="88"/>
      <c r="Q25" s="85">
        <f>IFERROR(P25/'1_Prem'!W24,0)</f>
        <v>0</v>
      </c>
    </row>
    <row r="26" spans="2:17" ht="29.4" customHeight="1" outlineLevel="1" x14ac:dyDescent="0.25">
      <c r="B26" s="105">
        <f>+'1_Prem'!B25</f>
        <v>18</v>
      </c>
      <c r="C26" s="42" t="str">
        <f>+'1_Prem'!C25</f>
        <v>Фінансові ризики</v>
      </c>
      <c r="D26" s="88"/>
      <c r="E26" s="85">
        <f>IFERROR(D26/'1_Prem'!D25,0)</f>
        <v>0</v>
      </c>
      <c r="G26" s="88"/>
      <c r="H26" s="85">
        <f>IFERROR(G26/'1_Prem'!J25,0)</f>
        <v>0</v>
      </c>
      <c r="J26" s="88"/>
      <c r="K26" s="85">
        <f>IFERROR(J26/'1_Prem'!Q25,0)</f>
        <v>0</v>
      </c>
      <c r="M26" s="88"/>
      <c r="N26" s="85">
        <f>IFERROR(M26/'1_Prem'!T25,0)</f>
        <v>0</v>
      </c>
      <c r="P26" s="88"/>
      <c r="Q26" s="85">
        <f>IFERROR(P26/'1_Prem'!W25,0)</f>
        <v>0</v>
      </c>
    </row>
    <row r="27" spans="2:17" ht="36" outlineLevel="1" x14ac:dyDescent="0.25">
      <c r="B27" s="105">
        <f>+'Line - Map'!A23</f>
        <v>19</v>
      </c>
      <c r="C27" s="42" t="str">
        <f>+'Line - Map'!B23</f>
        <v>Ануїтети за договорами страхування іншого, ніж страхування життя, і пов’язані із зобов’язаннями страхування здоров’я</v>
      </c>
      <c r="D27" s="88"/>
      <c r="E27" s="85">
        <f>IFERROR(D27/'1_Prem'!D26,0)</f>
        <v>0</v>
      </c>
      <c r="G27" s="88"/>
      <c r="H27" s="85">
        <f>IFERROR(G27/'1_Prem'!J26,0)</f>
        <v>0</v>
      </c>
      <c r="J27" s="88"/>
      <c r="K27" s="85">
        <f>IFERROR(J27/'1_Prem'!Q26,0)</f>
        <v>0</v>
      </c>
      <c r="M27" s="88"/>
      <c r="N27" s="85">
        <f>IFERROR(M27/'1_Prem'!T26,0)</f>
        <v>0</v>
      </c>
      <c r="P27" s="88"/>
      <c r="Q27" s="85">
        <f>IFERROR(P27/'1_Prem'!W26,0)</f>
        <v>0</v>
      </c>
    </row>
    <row r="28" spans="2:17" ht="24.6" outlineLevel="1" thickBot="1" x14ac:dyDescent="0.3">
      <c r="B28" s="348">
        <v>20</v>
      </c>
      <c r="C28" s="349" t="str">
        <f>+'Line - Map'!B24</f>
        <v>Ануїтети за договорами страхування іншого, ніж страхування життя, і пов’язані з іншими зобов’язаннями</v>
      </c>
      <c r="D28" s="376"/>
      <c r="E28" s="375">
        <f>IFERROR(D28/'1_Prem'!D27,0)</f>
        <v>0</v>
      </c>
      <c r="G28" s="376"/>
      <c r="H28" s="375">
        <f>IFERROR(G28/'1_Prem'!J27,0)</f>
        <v>0</v>
      </c>
      <c r="J28" s="376"/>
      <c r="K28" s="375">
        <f>IFERROR(J28/'1_Prem'!Q27,0)</f>
        <v>0</v>
      </c>
      <c r="M28" s="699"/>
      <c r="N28" s="700">
        <f>IFERROR(M28/'1_Prem'!T27,0)</f>
        <v>0</v>
      </c>
      <c r="P28" s="376"/>
      <c r="Q28" s="375">
        <f>IFERROR(P28/'1_Prem'!W27,0)</f>
        <v>0</v>
      </c>
    </row>
    <row r="29" spans="2:17" ht="27.6" customHeight="1" outlineLevel="1" thickBot="1" x14ac:dyDescent="0.3">
      <c r="B29" s="358"/>
      <c r="C29" s="378" t="s">
        <v>517</v>
      </c>
      <c r="D29" s="68"/>
      <c r="E29" s="377">
        <f>IFERROR(D29/'1_Prem'!D28,0)</f>
        <v>0</v>
      </c>
      <c r="G29" s="68"/>
      <c r="H29" s="377">
        <f>IFERROR(G29/'1_Prem'!J28,0)</f>
        <v>0</v>
      </c>
      <c r="J29" s="68"/>
      <c r="K29" s="377">
        <f>IFERROR(J29/'1_Prem'!Q28,0)</f>
        <v>0</v>
      </c>
      <c r="M29" s="68"/>
      <c r="N29" s="377">
        <f>IFERROR(M29/'1_Prem'!T28,0)</f>
        <v>0</v>
      </c>
      <c r="P29" s="68"/>
      <c r="Q29" s="377">
        <f>IFERROR(P29/'1_Prem'!W28,0)</f>
        <v>0</v>
      </c>
    </row>
    <row r="30" spans="2:17" x14ac:dyDescent="0.25">
      <c r="C30" s="181"/>
    </row>
    <row r="31" spans="2:17" collapsed="1" x14ac:dyDescent="0.25"/>
    <row r="32" spans="2:17" x14ac:dyDescent="0.25">
      <c r="C32" s="190"/>
    </row>
    <row r="33" spans="3:3" x14ac:dyDescent="0.25">
      <c r="C33" s="190"/>
    </row>
  </sheetData>
  <mergeCells count="8">
    <mergeCell ref="O1:Q1"/>
    <mergeCell ref="B4:C6"/>
    <mergeCell ref="M4:N4"/>
    <mergeCell ref="P4:Q4"/>
    <mergeCell ref="D4:E4"/>
    <mergeCell ref="G4:H4"/>
    <mergeCell ref="J4:K4"/>
    <mergeCell ref="C2:D2"/>
  </mergeCells>
  <conditionalFormatting sqref="D9:D29 M9:M29 P9:P29">
    <cfRule type="expression" dxfId="92" priority="994">
      <formula>$E$3="ні"</formula>
    </cfRule>
  </conditionalFormatting>
  <conditionalFormatting sqref="J9:J29">
    <cfRule type="expression" dxfId="91" priority="1">
      <formula>$E$3="ні"</formula>
    </cfRule>
  </conditionalFormatting>
  <hyperlinks>
    <hyperlink ref="B3" location="'Line - Map'!A1" display="'Line - Map'!A1"/>
  </hyperlinks>
  <pageMargins left="1.1811023622047245" right="0.39370078740157483" top="0.39370078740157483" bottom="1.1811023622047245" header="0.31496062992125984" footer="0.31496062992125984"/>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30</vt:i4>
      </vt:variant>
      <vt:variant>
        <vt:lpstr>Іменовані діапазони</vt:lpstr>
      </vt:variant>
      <vt:variant>
        <vt:i4>8</vt:i4>
      </vt:variant>
    </vt:vector>
  </HeadingPairs>
  <TitlesOfParts>
    <vt:vector size="38" baseType="lpstr">
      <vt:lpstr>Титульна сторінка</vt:lpstr>
      <vt:lpstr>Зміст</vt:lpstr>
      <vt:lpstr>1_Prem</vt:lpstr>
      <vt:lpstr>1.1_Prem_Channel</vt:lpstr>
      <vt:lpstr>1.2_Prem_Insurer</vt:lpstr>
      <vt:lpstr>Line - Map</vt:lpstr>
      <vt:lpstr>2_Commis</vt:lpstr>
      <vt:lpstr>2.1_Commis_Сhannel</vt:lpstr>
      <vt:lpstr>3_ReIns</vt:lpstr>
      <vt:lpstr>4_LRC</vt:lpstr>
      <vt:lpstr>5_LIC</vt:lpstr>
      <vt:lpstr>9_Сash</vt:lpstr>
      <vt:lpstr>6_Reservs_Re</vt:lpstr>
      <vt:lpstr>7_Cost_Income</vt:lpstr>
      <vt:lpstr>8_Result</vt:lpstr>
      <vt:lpstr>10_Сapital</vt:lpstr>
      <vt:lpstr>10_1_Capital_ІRB2</vt:lpstr>
      <vt:lpstr>11_Reservs</vt:lpstr>
      <vt:lpstr>13_Assets</vt:lpstr>
      <vt:lpstr>12_Obligations</vt:lpstr>
      <vt:lpstr>14_SCR+MCR</vt:lpstr>
      <vt:lpstr>15_IND</vt:lpstr>
      <vt:lpstr>16_Risk</vt:lpstr>
      <vt:lpstr>Risk_map</vt:lpstr>
      <vt:lpstr>17_Result_worst</vt:lpstr>
      <vt:lpstr>18_Сapital_worst</vt:lpstr>
      <vt:lpstr>19_Reservs_worst</vt:lpstr>
      <vt:lpstr>20_Assets_worst</vt:lpstr>
      <vt:lpstr>21_SCR+MCR_worst</vt:lpstr>
      <vt:lpstr>22_IND_worst</vt:lpstr>
      <vt:lpstr>'1.1_Prem_Channel'!Область_друку</vt:lpstr>
      <vt:lpstr>'14_SCR+MCR'!Область_друку</vt:lpstr>
      <vt:lpstr>'16_Risk'!Область_друку</vt:lpstr>
      <vt:lpstr>'17_Result_worst'!Область_друку</vt:lpstr>
      <vt:lpstr>'2_Commis'!Область_друку</vt:lpstr>
      <vt:lpstr>'6_Reservs_Re'!Область_друку</vt:lpstr>
      <vt:lpstr>'8_Result'!Область_друку</vt:lpstr>
      <vt:lpstr>'Line - Map'!Область_друку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Мокій Катерина Костянтинівна</dc:creator>
  <cp:lastModifiedBy>Дзюба Ірина</cp:lastModifiedBy>
  <cp:lastPrinted>2025-02-20T08:27:59Z</cp:lastPrinted>
  <dcterms:created xsi:type="dcterms:W3CDTF">2022-02-11T12:03:21Z</dcterms:created>
  <dcterms:modified xsi:type="dcterms:W3CDTF">2025-02-20T08:28:07Z</dcterms:modified>
</cp:coreProperties>
</file>